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www.samenwerkruimten.nl/teamsites/rig bij cio rijk/Gedeelde  documenten/1) Producten Q2/2c Assessment AI-Geletterdheid/"/>
    </mc:Choice>
  </mc:AlternateContent>
  <xr:revisionPtr revIDLastSave="0" documentId="13_ncr:1_{848D6851-9B0B-4773-9560-6A2099D7CDB1}" xr6:coauthVersionLast="47" xr6:coauthVersionMax="47" xr10:uidLastSave="{00000000-0000-0000-0000-000000000000}"/>
  <bookViews>
    <workbookView xWindow="-120" yWindow="-120" windowWidth="23280" windowHeight="12600" tabRatio="646" xr2:uid="{BE879BD7-B938-4445-83C1-0F43DB9E7C4E}"/>
  </bookViews>
  <sheets>
    <sheet name="Introductie en niveaubepaling" sheetId="1" r:id="rId1"/>
    <sheet name="Start" sheetId="2" r:id="rId2"/>
    <sheet name="Uitslag" sheetId="7" r:id="rId3"/>
    <sheet name="metadata" sheetId="8" state="hidden" r:id="rId4"/>
    <sheet name="vragen" sheetId="9" state="hidden" r:id="rId5"/>
    <sheet name="aanbod" sheetId="12" state="hidden" r:id="rId6"/>
    <sheet name="metadata2" sheetId="11" state="hidden" r:id="rId7"/>
  </sheets>
  <definedNames>
    <definedName name="_xlnm._FilterDatabase" localSheetId="4" hidden="1">vragen!$A$2:$D$67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 l="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4" i="11"/>
  <c r="E5" i="11"/>
  <c r="E6" i="11"/>
  <c r="E7" i="11"/>
  <c r="E8"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3" i="11"/>
  <c r="E3" i="11"/>
  <c r="D1" i="12"/>
  <c r="E1" i="12"/>
  <c r="F1" i="12"/>
  <c r="G1" i="12"/>
  <c r="H1" i="12"/>
  <c r="I1" i="12"/>
  <c r="J1" i="12"/>
  <c r="K1" i="12"/>
  <c r="L1" i="12"/>
  <c r="M1" i="12"/>
  <c r="N1" i="12"/>
  <c r="O1" i="12"/>
  <c r="P1" i="12"/>
  <c r="Q1" i="12"/>
  <c r="R1" i="12"/>
  <c r="C1" i="12"/>
  <c r="F103"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K13" i="11"/>
  <c r="K14" i="11"/>
  <c r="K15" i="11"/>
  <c r="K16" i="11"/>
  <c r="K17" i="11"/>
  <c r="K18" i="11"/>
  <c r="S3" i="12" a="1"/>
  <c r="S3" i="12"/>
  <c r="S15" i="12" a="1"/>
  <c r="S15" i="12"/>
  <c r="S49" i="12" a="1"/>
  <c r="S49" i="12"/>
  <c r="S50" i="12" a="1"/>
  <c r="S50" i="12"/>
  <c r="S51" i="12" a="1"/>
  <c r="S51" i="12"/>
  <c r="S52" i="12" a="1"/>
  <c r="S52" i="12"/>
  <c r="S53" i="12" a="1"/>
  <c r="S53" i="12"/>
  <c r="S54" i="12" a="1"/>
  <c r="S54" i="12"/>
  <c r="S55" i="12" a="1"/>
  <c r="S55" i="12"/>
  <c r="S56" i="12" a="1"/>
  <c r="S56" i="12"/>
  <c r="S57" i="12" a="1"/>
  <c r="S57" i="12"/>
  <c r="S58" i="12" a="1"/>
  <c r="S58" i="12"/>
  <c r="S59" i="12" a="1"/>
  <c r="S59" i="12"/>
  <c r="S60" i="12" a="1"/>
  <c r="S60" i="12"/>
  <c r="S61" i="12" a="1"/>
  <c r="S61" i="12"/>
  <c r="S62" i="12" a="1"/>
  <c r="S62" i="12"/>
  <c r="S63" i="12" a="1"/>
  <c r="S63" i="12"/>
  <c r="S64" i="12" a="1"/>
  <c r="S64" i="12"/>
  <c r="S42" i="12" a="1"/>
  <c r="S42" i="12"/>
  <c r="S43" i="12" a="1"/>
  <c r="S43" i="12"/>
  <c r="S44" i="12" a="1"/>
  <c r="S44" i="12"/>
  <c r="S45" i="12" a="1"/>
  <c r="S45" i="12"/>
  <c r="S46" i="12" a="1"/>
  <c r="S46" i="12"/>
  <c r="S47" i="12" a="1"/>
  <c r="S47" i="12"/>
  <c r="S48" i="12" a="1"/>
  <c r="S48" i="12"/>
  <c r="S4" i="12" a="1"/>
  <c r="S4" i="12"/>
  <c r="S5" i="12" a="1"/>
  <c r="S5" i="12"/>
  <c r="S6" i="12" a="1"/>
  <c r="S6" i="12"/>
  <c r="S7" i="12" a="1"/>
  <c r="S7" i="12"/>
  <c r="S8" i="12" a="1"/>
  <c r="S8" i="12"/>
  <c r="S9" i="12" a="1"/>
  <c r="S9" i="12"/>
  <c r="S10" i="12" a="1"/>
  <c r="S10" i="12"/>
  <c r="S11" i="12" a="1"/>
  <c r="S11" i="12"/>
  <c r="S12" i="12" a="1"/>
  <c r="S12" i="12"/>
  <c r="S13" i="12" a="1"/>
  <c r="S13" i="12"/>
  <c r="S14" i="12" a="1"/>
  <c r="S14" i="12"/>
  <c r="S16" i="12" a="1"/>
  <c r="S16" i="12"/>
  <c r="S17" i="12" a="1"/>
  <c r="S17" i="12"/>
  <c r="S18" i="12" a="1"/>
  <c r="S18" i="12"/>
  <c r="S19" i="12" a="1"/>
  <c r="S19" i="12"/>
  <c r="S20" i="12" a="1"/>
  <c r="S20" i="12"/>
  <c r="S21" i="12" a="1"/>
  <c r="S21" i="12"/>
  <c r="S22" i="12" a="1"/>
  <c r="S22" i="12"/>
  <c r="S23" i="12" a="1"/>
  <c r="S23" i="12"/>
  <c r="S24" i="12" a="1"/>
  <c r="S24" i="12"/>
  <c r="S25" i="12" a="1"/>
  <c r="S25" i="12"/>
  <c r="S26" i="12" a="1"/>
  <c r="S26" i="12"/>
  <c r="S27" i="12" a="1"/>
  <c r="S27" i="12"/>
  <c r="S28" i="12" a="1"/>
  <c r="S28" i="12"/>
  <c r="S29" i="12" a="1"/>
  <c r="S29" i="12"/>
  <c r="S30" i="12" a="1"/>
  <c r="S30" i="12"/>
  <c r="S31" i="12" a="1"/>
  <c r="S31" i="12"/>
  <c r="S32" i="12" a="1"/>
  <c r="S32" i="12"/>
  <c r="S33" i="12" a="1"/>
  <c r="S33" i="12"/>
  <c r="S34" i="12" a="1"/>
  <c r="S34" i="12"/>
  <c r="S35" i="12" a="1"/>
  <c r="S35" i="12"/>
  <c r="S36" i="12" a="1"/>
  <c r="S36" i="12"/>
  <c r="S37" i="12" a="1"/>
  <c r="S37" i="12"/>
  <c r="S38" i="12" a="1"/>
  <c r="S38" i="12"/>
  <c r="S39" i="12" a="1"/>
  <c r="S39" i="12"/>
  <c r="S40" i="12" a="1"/>
  <c r="S40" i="12"/>
  <c r="A73" i="11"/>
  <c r="A72" i="11"/>
  <c r="A71" i="11"/>
  <c r="A70" i="11"/>
  <c r="F12" i="9"/>
  <c r="F13" i="9"/>
  <c r="F14" i="9"/>
  <c r="F27" i="9"/>
  <c r="F28" i="9"/>
  <c r="F29" i="9"/>
  <c r="F30" i="9"/>
  <c r="F18" i="9"/>
  <c r="F19" i="9"/>
  <c r="F20" i="9"/>
  <c r="F21" i="9"/>
  <c r="F22" i="9"/>
  <c r="F23" i="9"/>
  <c r="F24" i="9"/>
  <c r="F25" i="9"/>
  <c r="F26" i="9"/>
  <c r="F31" i="9"/>
  <c r="F32" i="9"/>
  <c r="F33" i="9"/>
  <c r="F34" i="9"/>
  <c r="F35" i="9"/>
  <c r="F36" i="9"/>
  <c r="F37" i="9"/>
  <c r="F38" i="9"/>
  <c r="F39" i="9"/>
  <c r="F40" i="9"/>
  <c r="F41" i="9"/>
  <c r="F42" i="9"/>
  <c r="F43" i="9"/>
  <c r="F54" i="9"/>
  <c r="F55" i="9"/>
  <c r="F56" i="9"/>
  <c r="F57" i="9"/>
  <c r="F44" i="9"/>
  <c r="F45" i="9"/>
  <c r="F46" i="9"/>
  <c r="F47" i="9"/>
  <c r="F48" i="9"/>
  <c r="F49" i="9"/>
  <c r="F50" i="9"/>
  <c r="F51" i="9"/>
  <c r="F52" i="9"/>
  <c r="F53" i="9"/>
  <c r="F61" i="9"/>
  <c r="F62" i="9"/>
  <c r="F58" i="9"/>
  <c r="F59" i="9"/>
  <c r="F60" i="9"/>
  <c r="F63" i="9"/>
  <c r="F64" i="9"/>
  <c r="F65" i="9"/>
  <c r="F66" i="9"/>
  <c r="F67" i="9"/>
  <c r="F4" i="9"/>
  <c r="F5" i="9"/>
  <c r="F6" i="9"/>
  <c r="F7" i="9"/>
  <c r="F8" i="9"/>
  <c r="F9" i="9"/>
  <c r="F10" i="9"/>
  <c r="F15" i="9"/>
  <c r="F16" i="9"/>
  <c r="F17" i="9"/>
  <c r="F11" i="9"/>
  <c r="F3" i="9"/>
  <c r="C24" i="9"/>
  <c r="C25" i="9"/>
  <c r="C26" i="9"/>
  <c r="C31" i="9"/>
  <c r="C32" i="9"/>
  <c r="C33" i="9"/>
  <c r="C34" i="9"/>
  <c r="C35" i="9"/>
  <c r="C36" i="9"/>
  <c r="C37" i="9"/>
  <c r="C38" i="9"/>
  <c r="C39" i="9"/>
  <c r="C40" i="9"/>
  <c r="C41" i="9"/>
  <c r="C42" i="9"/>
  <c r="C43" i="9"/>
  <c r="C54" i="9"/>
  <c r="C55" i="9"/>
  <c r="C56" i="9"/>
  <c r="C57" i="9"/>
  <c r="C44" i="9"/>
  <c r="C45" i="9"/>
  <c r="C46" i="9"/>
  <c r="C47" i="9"/>
  <c r="C48" i="9"/>
  <c r="C49" i="9"/>
  <c r="C50" i="9"/>
  <c r="C51" i="9"/>
  <c r="C52" i="9"/>
  <c r="C53" i="9"/>
  <c r="C61" i="9"/>
  <c r="C62" i="9"/>
  <c r="C58" i="9"/>
  <c r="C59" i="9"/>
  <c r="C60" i="9"/>
  <c r="C63" i="9"/>
  <c r="C64" i="9"/>
  <c r="C65" i="9"/>
  <c r="C66" i="9"/>
  <c r="C67" i="9"/>
  <c r="C4" i="9"/>
  <c r="C5" i="9"/>
  <c r="C6" i="9"/>
  <c r="C7" i="9"/>
  <c r="C8" i="9"/>
  <c r="C9" i="9"/>
  <c r="C10" i="9"/>
  <c r="C15" i="9"/>
  <c r="C16" i="9"/>
  <c r="C17" i="9"/>
  <c r="C11" i="9"/>
  <c r="C12" i="9"/>
  <c r="C13" i="9"/>
  <c r="C14" i="9"/>
  <c r="C27" i="9"/>
  <c r="C28" i="9"/>
  <c r="C29" i="9"/>
  <c r="C30" i="9"/>
  <c r="C18" i="9"/>
  <c r="C19" i="9"/>
  <c r="C20" i="9"/>
  <c r="C21" i="9"/>
  <c r="C22" i="9"/>
  <c r="C23" i="9"/>
  <c r="C3" i="9"/>
  <c r="A1" i="2"/>
  <c r="B58" i="11"/>
  <c r="C58" i="11" s="1"/>
  <c r="B59" i="11"/>
  <c r="B62" i="11"/>
  <c r="B63" i="11"/>
  <c r="B64" i="11"/>
  <c r="B65" i="11"/>
  <c r="B60" i="11"/>
  <c r="C60" i="11" s="1"/>
  <c r="B61" i="11"/>
  <c r="B66" i="11"/>
  <c r="B67" i="11"/>
  <c r="B68" i="11"/>
  <c r="C68" i="11" s="1"/>
  <c r="B69" i="11"/>
  <c r="C69" i="11"/>
  <c r="C65" i="11"/>
  <c r="D65" i="11"/>
  <c r="D68" i="11"/>
  <c r="C67" i="11"/>
  <c r="D67" i="11"/>
  <c r="D60" i="11"/>
  <c r="C59" i="11"/>
  <c r="D59" i="11"/>
  <c r="D58" i="11"/>
  <c r="C64" i="11"/>
  <c r="D64" i="11"/>
  <c r="C63" i="11"/>
  <c r="D63" i="11"/>
  <c r="D62" i="11"/>
  <c r="C62" i="11"/>
  <c r="D66" i="11"/>
  <c r="C66" i="11"/>
  <c r="C61" i="11"/>
  <c r="D61" i="11"/>
  <c r="K12" i="11"/>
  <c r="F61" i="7"/>
  <c r="F58" i="7"/>
  <c r="F62" i="7"/>
  <c r="F60" i="7"/>
  <c r="F59" i="7"/>
  <c r="E4" i="8"/>
  <c r="A3" i="2" s="1" a="1"/>
  <c r="A3" i="2" s="1"/>
  <c r="B3" i="11" s="1"/>
  <c r="D69" i="11"/>
  <c r="E3" i="8"/>
  <c r="B55" i="11"/>
  <c r="D55" i="11" s="1"/>
  <c r="B57" i="11"/>
  <c r="B54" i="11"/>
  <c r="B56" i="11"/>
  <c r="D56" i="11" s="1"/>
  <c r="B45" i="11"/>
  <c r="B41" i="11"/>
  <c r="D41" i="11" s="1"/>
  <c r="B43" i="11"/>
  <c r="B46" i="11"/>
  <c r="B53" i="11"/>
  <c r="D53" i="11" s="1"/>
  <c r="B38" i="11"/>
  <c r="B40" i="11"/>
  <c r="B42" i="11"/>
  <c r="D42" i="11" s="1"/>
  <c r="B44" i="11"/>
  <c r="B47" i="11"/>
  <c r="D47" i="11" s="1"/>
  <c r="B49" i="11"/>
  <c r="B50" i="11"/>
  <c r="B52" i="11"/>
  <c r="C52" i="11" s="1"/>
  <c r="B39" i="11"/>
  <c r="B48" i="11"/>
  <c r="B51" i="11"/>
  <c r="D51" i="11" s="1"/>
  <c r="B20" i="11"/>
  <c r="B26" i="11"/>
  <c r="D26" i="11" s="1"/>
  <c r="B27" i="11"/>
  <c r="D27" i="11" s="1"/>
  <c r="B18" i="11"/>
  <c r="B19" i="11"/>
  <c r="B4" i="11"/>
  <c r="C4" i="11" s="1"/>
  <c r="B5" i="11"/>
  <c r="D5" i="11" s="1"/>
  <c r="B22" i="11"/>
  <c r="B25" i="11"/>
  <c r="B14" i="11"/>
  <c r="B16" i="11"/>
  <c r="B37" i="11"/>
  <c r="B6" i="11"/>
  <c r="B7" i="11"/>
  <c r="C7" i="11" s="1"/>
  <c r="B8" i="11"/>
  <c r="B9" i="11"/>
  <c r="B28" i="11"/>
  <c r="B34" i="11"/>
  <c r="B35" i="11"/>
  <c r="C35" i="11" s="1"/>
  <c r="B36" i="11"/>
  <c r="B21" i="11"/>
  <c r="B29" i="11"/>
  <c r="C29" i="11" s="1"/>
  <c r="B23" i="11"/>
  <c r="D23" i="11" s="1"/>
  <c r="B24" i="11"/>
  <c r="B13" i="11"/>
  <c r="B15" i="11"/>
  <c r="B17" i="11"/>
  <c r="B10" i="11"/>
  <c r="B11" i="11"/>
  <c r="B12" i="11"/>
  <c r="D12" i="11" s="1"/>
  <c r="B30" i="11"/>
  <c r="B31" i="11"/>
  <c r="B32" i="11"/>
  <c r="B33" i="11"/>
  <c r="C51" i="11"/>
  <c r="C50" i="11"/>
  <c r="D50" i="11"/>
  <c r="C42" i="11"/>
  <c r="C46" i="11"/>
  <c r="D46" i="11"/>
  <c r="C56" i="11"/>
  <c r="L3" i="11" a="1"/>
  <c r="L3" i="11" s="1"/>
  <c r="K3" i="11" s="1"/>
  <c r="D48" i="11"/>
  <c r="C48" i="11"/>
  <c r="C49" i="11"/>
  <c r="D49" i="11"/>
  <c r="D40" i="11"/>
  <c r="C40" i="11"/>
  <c r="C43" i="11"/>
  <c r="D43" i="11"/>
  <c r="D54" i="11"/>
  <c r="C54" i="11"/>
  <c r="C39" i="11"/>
  <c r="D39" i="11"/>
  <c r="C47" i="11"/>
  <c r="D38" i="11"/>
  <c r="C38" i="11"/>
  <c r="C41" i="11"/>
  <c r="C57" i="11"/>
  <c r="D57" i="11"/>
  <c r="D52" i="11"/>
  <c r="D44" i="11"/>
  <c r="C44" i="11"/>
  <c r="C53" i="11"/>
  <c r="C45" i="11"/>
  <c r="D45" i="11"/>
  <c r="C55" i="11"/>
  <c r="C30" i="11"/>
  <c r="D30" i="11"/>
  <c r="D35" i="11"/>
  <c r="C8" i="11"/>
  <c r="D8" i="11"/>
  <c r="C27" i="11"/>
  <c r="D33" i="11"/>
  <c r="C33" i="11"/>
  <c r="C12" i="11"/>
  <c r="D15" i="11"/>
  <c r="C15" i="11"/>
  <c r="D29" i="11"/>
  <c r="D34" i="11"/>
  <c r="C34" i="11"/>
  <c r="D7" i="11"/>
  <c r="C14" i="11"/>
  <c r="D14" i="11"/>
  <c r="D4" i="11"/>
  <c r="C26" i="11"/>
  <c r="C17" i="11"/>
  <c r="D17" i="11"/>
  <c r="C23" i="11"/>
  <c r="C16" i="11"/>
  <c r="D16" i="11"/>
  <c r="C5" i="11"/>
  <c r="C32" i="11"/>
  <c r="D32" i="11"/>
  <c r="C11" i="11"/>
  <c r="D11" i="11"/>
  <c r="D13" i="11"/>
  <c r="C13" i="11"/>
  <c r="C21" i="11"/>
  <c r="D21" i="11"/>
  <c r="C28" i="11"/>
  <c r="D28" i="11"/>
  <c r="D6" i="11"/>
  <c r="C6" i="11"/>
  <c r="C25" i="11"/>
  <c r="D25" i="11"/>
  <c r="D19" i="11"/>
  <c r="C19" i="11"/>
  <c r="C20" i="11"/>
  <c r="D20" i="11"/>
  <c r="C31" i="11"/>
  <c r="D31" i="11"/>
  <c r="C10" i="11"/>
  <c r="D10" i="11"/>
  <c r="D24" i="11"/>
  <c r="C24" i="11"/>
  <c r="C36" i="11"/>
  <c r="D36" i="11"/>
  <c r="D9" i="11"/>
  <c r="C9" i="11"/>
  <c r="D37" i="11"/>
  <c r="C37" i="11"/>
  <c r="D22" i="11"/>
  <c r="C22" i="11"/>
  <c r="D18" i="11"/>
  <c r="C18" i="11"/>
  <c r="K7" i="11"/>
  <c r="K10" i="11"/>
  <c r="K4" i="11"/>
  <c r="K5" i="11"/>
  <c r="K9" i="11"/>
  <c r="K6" i="11"/>
  <c r="K11" i="11"/>
  <c r="K8" i="11"/>
  <c r="F57" i="7"/>
  <c r="F34" i="7"/>
  <c r="F51" i="7"/>
  <c r="F37" i="7"/>
  <c r="F54" i="7"/>
  <c r="F41" i="7"/>
  <c r="F31" i="7"/>
  <c r="F50" i="7"/>
  <c r="F52" i="7"/>
  <c r="F53" i="7"/>
  <c r="F42" i="7"/>
  <c r="F47" i="7"/>
  <c r="F55" i="7"/>
  <c r="F48" i="7"/>
  <c r="F44" i="7"/>
  <c r="F45" i="7"/>
  <c r="F33" i="7"/>
  <c r="F39" i="7"/>
  <c r="F49" i="7"/>
  <c r="F40" i="7"/>
  <c r="F29" i="7"/>
  <c r="F36" i="7"/>
  <c r="F56" i="7"/>
  <c r="F32" i="7"/>
  <c r="F35" i="7"/>
  <c r="F30" i="7"/>
  <c r="F38" i="7"/>
  <c r="F43" i="7"/>
  <c r="F46" i="7"/>
  <c r="W67" i="12" l="1" a="1"/>
  <c r="W67" i="12" s="1"/>
  <c r="W75" i="12" a="1"/>
  <c r="W75" i="12" s="1"/>
  <c r="W68" i="12" a="1"/>
  <c r="W68" i="12" s="1"/>
  <c r="W76" i="12" a="1"/>
  <c r="W76" i="12" s="1"/>
  <c r="W69" i="12" a="1"/>
  <c r="W69" i="12" s="1"/>
  <c r="W77" i="12" a="1"/>
  <c r="W77" i="12" s="1"/>
  <c r="W70" i="12" a="1"/>
  <c r="W70" i="12" s="1"/>
  <c r="W78" i="12" a="1"/>
  <c r="W78" i="12" s="1"/>
  <c r="W65" i="12" a="1"/>
  <c r="W65" i="12" s="1"/>
  <c r="W59" i="12" a="1"/>
  <c r="W59" i="12" s="1"/>
  <c r="W41" i="12" a="1"/>
  <c r="W41" i="12" s="1"/>
  <c r="W36" i="12" a="1"/>
  <c r="W36" i="12" s="1"/>
  <c r="W63" i="12" a="1"/>
  <c r="W63" i="12" s="1"/>
  <c r="W12" i="12" a="1"/>
  <c r="W12" i="12" s="1"/>
  <c r="W19" i="12" a="1"/>
  <c r="W19" i="12" s="1"/>
  <c r="W57" i="12" a="1"/>
  <c r="W57" i="12" s="1"/>
  <c r="W26" i="12" a="1"/>
  <c r="W26" i="12" s="1"/>
  <c r="W51" i="12" a="1"/>
  <c r="W51" i="12" s="1"/>
  <c r="W21" i="12" a="1"/>
  <c r="W21" i="12" s="1"/>
  <c r="W11" i="12" a="1"/>
  <c r="W11" i="12" s="1"/>
  <c r="W8" i="12" a="1"/>
  <c r="W8" i="12" s="1"/>
  <c r="W25" i="12" a="1"/>
  <c r="W25" i="12" s="1"/>
  <c r="W31" i="12" a="1"/>
  <c r="W31" i="12" s="1"/>
  <c r="W49" i="12" a="1"/>
  <c r="W49" i="12" s="1"/>
  <c r="W62" i="12" a="1"/>
  <c r="W62" i="12" s="1"/>
  <c r="W50" i="12" a="1"/>
  <c r="W50" i="12" s="1"/>
  <c r="W28" i="12" a="1"/>
  <c r="W28" i="12" s="1"/>
  <c r="W35" i="12" a="1"/>
  <c r="W35" i="12" s="1"/>
  <c r="W45" i="12" a="1"/>
  <c r="W45" i="12" s="1"/>
  <c r="W14" i="12" a="1"/>
  <c r="W14" i="12" s="1"/>
  <c r="W66" i="12" a="1"/>
  <c r="W66" i="12" s="1"/>
  <c r="W44" i="12" a="1"/>
  <c r="W44" i="12" s="1"/>
  <c r="W55" i="12" a="1"/>
  <c r="W55" i="12" s="1"/>
  <c r="W42" i="12" a="1"/>
  <c r="W42" i="12" s="1"/>
  <c r="W7" i="12" a="1"/>
  <c r="W7" i="12" s="1"/>
  <c r="W3" i="12" a="1"/>
  <c r="W3" i="12" s="1"/>
  <c r="W24" i="12" a="1"/>
  <c r="W24" i="12" s="1"/>
  <c r="W46" i="12" a="1"/>
  <c r="W46" i="12" s="1"/>
  <c r="W40" i="12" a="1"/>
  <c r="W40" i="12" s="1"/>
  <c r="W58" i="12" a="1"/>
  <c r="W58" i="12" s="1"/>
  <c r="W39" i="12" a="1"/>
  <c r="W39" i="12" s="1"/>
  <c r="W16" i="12" a="1"/>
  <c r="W16" i="12" s="1"/>
  <c r="W82" i="12" a="1"/>
  <c r="W82" i="12" s="1"/>
  <c r="W80" i="12" a="1"/>
  <c r="W80" i="12" s="1"/>
  <c r="W22" i="12" a="1"/>
  <c r="W22" i="12" s="1"/>
  <c r="W9" i="12" a="1"/>
  <c r="W9" i="12" s="1"/>
  <c r="W34" i="12" a="1"/>
  <c r="W34" i="12" s="1"/>
  <c r="W5" i="12" a="1"/>
  <c r="W5" i="12" s="1"/>
  <c r="W29" i="12" a="1"/>
  <c r="W29" i="12" s="1"/>
  <c r="W15" i="12" a="1"/>
  <c r="W15" i="12" s="1"/>
  <c r="W48" i="12" a="1"/>
  <c r="W48" i="12" s="1"/>
  <c r="W53" i="12" a="1"/>
  <c r="W53" i="12" s="1"/>
  <c r="W64" i="12" a="1"/>
  <c r="W64" i="12" s="1"/>
  <c r="W32" i="12" a="1"/>
  <c r="W32" i="12" s="1"/>
  <c r="W52" i="12" a="1"/>
  <c r="W52" i="12" s="1"/>
  <c r="W43" i="12" a="1"/>
  <c r="W43" i="12" s="1"/>
  <c r="W74" i="12" a="1"/>
  <c r="W74" i="12" s="1"/>
  <c r="W72" i="12" a="1"/>
  <c r="W72" i="12" s="1"/>
  <c r="W20" i="12" a="1"/>
  <c r="W20" i="12" s="1"/>
  <c r="W18" i="12" a="1"/>
  <c r="W18" i="12" s="1"/>
  <c r="W60" i="12" a="1"/>
  <c r="W60" i="12" s="1"/>
  <c r="W38" i="12" a="1"/>
  <c r="W38" i="12" s="1"/>
  <c r="W81" i="12" a="1"/>
  <c r="W81" i="12" s="1"/>
  <c r="W79" i="12" a="1"/>
  <c r="W79" i="12" s="1"/>
  <c r="W17" i="12" a="1"/>
  <c r="W17" i="12" s="1"/>
  <c r="W30" i="12" a="1"/>
  <c r="W30" i="12" s="1"/>
  <c r="W27" i="12" a="1"/>
  <c r="W27" i="12" s="1"/>
  <c r="W61" i="12" a="1"/>
  <c r="W61" i="12" s="1"/>
  <c r="W4" i="12" a="1"/>
  <c r="W4" i="12" s="1"/>
  <c r="W56" i="12" a="1"/>
  <c r="W56" i="12" s="1"/>
  <c r="W13" i="12" a="1"/>
  <c r="W13" i="12" s="1"/>
  <c r="W47" i="12" a="1"/>
  <c r="W47" i="12" s="1"/>
  <c r="W37" i="12" a="1"/>
  <c r="W37" i="12" s="1"/>
  <c r="W6" i="12" a="1"/>
  <c r="W6" i="12" s="1"/>
  <c r="W54" i="12" a="1"/>
  <c r="W54" i="12" s="1"/>
  <c r="W10" i="12" a="1"/>
  <c r="W10" i="12" s="1"/>
  <c r="W23" i="12" a="1"/>
  <c r="W23" i="12" s="1"/>
  <c r="W33" i="12" a="1"/>
  <c r="W33" i="12" s="1"/>
  <c r="W73" i="12" a="1"/>
  <c r="W73" i="12" s="1"/>
  <c r="W71" i="12" a="1"/>
  <c r="W71" i="12" s="1"/>
  <c r="D3" i="11"/>
  <c r="C3" i="11"/>
  <c r="B29" i="7" l="1" a="1"/>
  <c r="B29" i="7" s="1"/>
  <c r="H10" i="7" a="1"/>
  <c r="H10" i="7" s="1"/>
  <c r="H15" i="7" a="1"/>
  <c r="H15" i="7" s="1"/>
  <c r="H21" i="7" a="1"/>
  <c r="H21" i="7" s="1"/>
  <c r="H18" i="7" a="1"/>
  <c r="H18" i="7" s="1"/>
  <c r="H5" i="7" a="1"/>
  <c r="H5" i="7" s="1"/>
  <c r="H16" i="7" a="1"/>
  <c r="H16" i="7" s="1"/>
  <c r="H8" i="7" a="1"/>
  <c r="H8" i="7" s="1"/>
  <c r="H23" i="7" a="1"/>
  <c r="H23" i="7" s="1"/>
  <c r="H12" i="7" a="1"/>
  <c r="H12" i="7" s="1"/>
  <c r="H20" i="7" a="1"/>
  <c r="H20" i="7" s="1"/>
  <c r="H17" i="7" a="1"/>
  <c r="H17" i="7" s="1"/>
  <c r="H13" i="7" a="1"/>
  <c r="H13" i="7" s="1"/>
  <c r="H22" i="7" a="1"/>
  <c r="H22" i="7" s="1"/>
  <c r="H6" i="7" a="1"/>
  <c r="H6" i="7" s="1"/>
  <c r="H11" i="7" a="1"/>
  <c r="H11" i="7" s="1"/>
  <c r="H7" i="7" a="1"/>
  <c r="H7" i="7" s="1"/>
  <c r="I20" i="7" l="1"/>
  <c r="I15" i="7"/>
  <c r="I5" i="7"/>
  <c r="I10"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<sst xmlns="http://schemas.openxmlformats.org/spreadsheetml/2006/main" count="657" uniqueCount="358">
  <si>
    <t>De AI-Geletterdheid Self-assessment</t>
  </si>
  <si>
    <t>Rol bepalen:</t>
  </si>
  <si>
    <t>Niveau:</t>
  </si>
  <si>
    <t>Achtergrond</t>
  </si>
  <si>
    <t>Om op een verantwoorde manier om te gaan met Artificial Intelligence (AI)-systemen, is een bepaald niveau van AI-geletterdheid belangrijk. Zo stelt Artikel 4 van de AI-Verordening dat binnen een organisatie waar gewerkt wordt met AI-systemen, iedereen een bepaalde mate van AI-geletterd is, afhankelijk van de context.
(Wil je meer weten over de precieze eisen, bekijk dan het document 'Vereisten AI verordening - AI Geletterdheid v1.0')</t>
  </si>
  <si>
    <t>Rol bepaald? Klik hier om de vragenlijst te starten!</t>
  </si>
  <si>
    <t>Doel</t>
  </si>
  <si>
    <t>Werking</t>
  </si>
  <si>
    <t> 1) Selecteer in cel E3 je rol binnen de organisatie via het drop-downmenu. Rechts (cel F3) verschijnt automatisch het AI-geletterdheidsniveau dat bij deze rol past.</t>
  </si>
  <si>
    <t xml:space="preserve"> </t>
  </si>
  <si>
    <t>2) Door een rol te selecteren wordt in het blad ´Start´ automatisch een vragenlijst gegenereerd. Afhankelijk van het passende niveau kunnen dit meer of minder vragen zijn. </t>
  </si>
  <si>
    <t>3) Na het invullen worden je antwoorden in het blad ´Uitslag´ verwerkt tot een overzicht van je kennis per competentie, en krijg je een overzicht te zien van welke cursussen of e-learnings voor jou relevant kunnen zijn om je kennis te vergroten.</t>
  </si>
  <si>
    <t>Voorbeeldvraag</t>
  </si>
  <si>
    <t>¨Ik weet dat AI-output en data-inzichten niet altijd neutraal zijn en snap hoe dat kan komen.¨</t>
  </si>
  <si>
    <t>Selecteer vervolgens een van de volgende opties als antwoord:</t>
  </si>
  <si>
    <t>[ Zeer eens | Eens | Neutraal | Oneens | Zeer Oneens ]</t>
  </si>
  <si>
    <t>Uitkomst en vervolg</t>
  </si>
  <si>
    <t xml:space="preserve">Klik hier om terug te gaan naar het beginscherm. 
Uw voortgang blijft behouden. </t>
  </si>
  <si>
    <t xml:space="preserve">Vraag </t>
  </si>
  <si>
    <t>Antwoord</t>
  </si>
  <si>
    <t>Vragenlijst afgerond?        Klik hier om uw uitslag te bekijken.</t>
  </si>
  <si>
    <t>Jouw uitslag op de kerncompetenties per niveau:</t>
  </si>
  <si>
    <t>Klik hier om terug te gaan naar het beginscherm.</t>
  </si>
  <si>
    <t>Niveau</t>
  </si>
  <si>
    <t>Kerncompetentie</t>
  </si>
  <si>
    <t xml:space="preserve">Omschrijving van competentie binnen het niveau </t>
  </si>
  <si>
    <t>Code</t>
  </si>
  <si>
    <t>Score</t>
  </si>
  <si>
    <t xml:space="preserve">Totaalscore </t>
  </si>
  <si>
    <t>1. Bewust</t>
  </si>
  <si>
    <t>Kennis en begrip</t>
  </si>
  <si>
    <t>Basiskennis van veelvoorkomende begrippen rond data en AI</t>
  </si>
  <si>
    <t>Bt1</t>
  </si>
  <si>
    <t>In de organisatie</t>
  </si>
  <si>
    <t xml:space="preserve">Het herkennen van data- en AI-toepassingen in werkprocessen </t>
  </si>
  <si>
    <t>Bt2</t>
  </si>
  <si>
    <t>Praktisch aan de slag</t>
  </si>
  <si>
    <t>Het kunnen werken met kant en klare AI- en Data-tools</t>
  </si>
  <si>
    <t>Bt3</t>
  </si>
  <si>
    <t>Limieten en ethische vraagstukken</t>
  </si>
  <si>
    <t xml:space="preserve">Het kennen van de limieten en ethische overwegingen van het gebruik van data en AI </t>
  </si>
  <si>
    <t>Bt4</t>
  </si>
  <si>
    <t>2. Bekwaam</t>
  </si>
  <si>
    <t>Inzicht in hoe data en AI beslissingen in de organisatie ondersteunen en beïnvloeden en welke rol het speelt in het dagelijks werk</t>
  </si>
  <si>
    <t>Bm1</t>
  </si>
  <si>
    <t>Kan kansen rond het gebruik van data- en AI-tools herkennen, opdrachten formuleren en oplossingen laten ontwikkelen binnen de organisatie</t>
  </si>
  <si>
    <t>Bm2</t>
  </si>
  <si>
    <t>Kritische beoordeling van AI-output en data-inzichten</t>
  </si>
  <si>
    <t>Bm3</t>
  </si>
  <si>
    <t>Basiskennis van AI- en data-risico’s en ethische vraagstukken binnen de organisatie</t>
  </si>
  <si>
    <t>Bm4</t>
  </si>
  <si>
    <t>3. Vloeiend</t>
  </si>
  <si>
    <t>Diepgaand inzicht in data management, data governance, analytics en AI in de organisatie.</t>
  </si>
  <si>
    <t>Vl1</t>
  </si>
  <si>
    <t>Het strategisch adviseren op data en AI gebruik</t>
  </si>
  <si>
    <t>Vl2</t>
  </si>
  <si>
    <t>Het communiceren en implementeren van uitkomsten uit complexe analyses</t>
  </si>
  <si>
    <t>Vl3</t>
  </si>
  <si>
    <t>Het kennen en toepassen van de standaarden voor verantwoord gebruik van data en algoritmes die in de organisatie van toepassing zijn</t>
  </si>
  <si>
    <t>Vl4</t>
  </si>
  <si>
    <t>4. Expert</t>
  </si>
  <si>
    <t>Kennis van data governance en data management</t>
  </si>
  <si>
    <t>Ex1</t>
  </si>
  <si>
    <t>Kennis van data en analytics platform en tooling</t>
  </si>
  <si>
    <t>Ex2</t>
  </si>
  <si>
    <t>Kennis van gebruik van data van dashboarding tot AI modellen</t>
  </si>
  <si>
    <t>Ex3</t>
  </si>
  <si>
    <t xml:space="preserve">Kennis van verantwoorde omgang met data en AI </t>
  </si>
  <si>
    <t>Ex4</t>
  </si>
  <si>
    <r>
      <rPr>
        <sz val="14"/>
        <color rgb="FFC00000"/>
        <rFont val="Aptos Narrow"/>
        <family val="2"/>
        <scheme val="minor"/>
      </rPr>
      <t>* De onderstaande lesmaterialen zijn</t>
    </r>
    <r>
      <rPr>
        <b/>
        <sz val="14"/>
        <color rgb="FFC00000"/>
        <rFont val="Aptos Narrow"/>
        <family val="2"/>
        <scheme val="minor"/>
      </rPr>
      <t xml:space="preserve"> suggesties</t>
    </r>
    <r>
      <rPr>
        <sz val="14"/>
        <color rgb="FFC00000"/>
        <rFont val="Aptos Narrow"/>
        <family val="2"/>
        <scheme val="minor"/>
      </rPr>
      <t xml:space="preserve"> die u kunt overwegen om uw AI-geletterdheid aan te vullen.
Ze zijn </t>
    </r>
    <r>
      <rPr>
        <b/>
        <sz val="14"/>
        <color rgb="FFC00000"/>
        <rFont val="Aptos Narrow"/>
        <family val="2"/>
        <scheme val="minor"/>
      </rPr>
      <t>niet</t>
    </r>
    <r>
      <rPr>
        <sz val="14"/>
        <color rgb="FFC00000"/>
        <rFont val="Aptos Narrow"/>
        <family val="2"/>
        <scheme val="minor"/>
      </rPr>
      <t xml:space="preserve"> officieel aanbevolen, goedgekeurd of gevalideerd, en er wordt geen verantwoordelijkheid genomen voor de juistheid of volledigheid van de inhoud. 
Gebruik van dit materiaal is op eigen initiatief en verantwoordelijkheid.</t>
    </r>
  </si>
  <si>
    <t>Het volgende lesmateriaal kunt u vrijblijvend gebruiken om uw kennis aan te vullen op specifieke onderwerpen en competenties:</t>
  </si>
  <si>
    <t>Competenties</t>
  </si>
  <si>
    <t>Bron</t>
  </si>
  <si>
    <t>Onderdeel</t>
  </si>
  <si>
    <t xml:space="preserve">Onderwerpen </t>
  </si>
  <si>
    <t>URL</t>
  </si>
  <si>
    <t>* Hieronder kunt u extra (organisatie-specifieke) rollen toevoegen of verwijderen. Deze lijst wordt op de introductiepagina zichtbaar als opties in het drop-down menu ´rol bepalen´.</t>
  </si>
  <si>
    <t>*Hier kunt u het benodigde niveau per rol wijzigen.</t>
  </si>
  <si>
    <t>* Hier kunt u de mogelijke antwoorden aanpassen</t>
  </si>
  <si>
    <t>* Hier kunt u de weging van de antwoorden in de berekening van de score aanpassen</t>
  </si>
  <si>
    <t>Rol</t>
  </si>
  <si>
    <t>Benodigd niveau</t>
  </si>
  <si>
    <t>Niveau's</t>
  </si>
  <si>
    <t>Geselecteerd</t>
  </si>
  <si>
    <t>Mogelijk antwoord</t>
  </si>
  <si>
    <t>weging</t>
  </si>
  <si>
    <r>
      <rPr>
        <i/>
        <sz val="11"/>
        <color theme="1"/>
        <rFont val="Aptos Narrow"/>
        <family val="2"/>
        <scheme val="minor"/>
      </rPr>
      <t>Beslismedewerker</t>
    </r>
    <r>
      <rPr>
        <sz val="11"/>
        <color theme="1"/>
        <rFont val="Aptos Narrow"/>
        <family val="2"/>
        <scheme val="minor"/>
      </rPr>
      <t xml:space="preserve"> (zoals beoordelaar, toekenner subsidie/uitkering/toeslag/visum/etc.)</t>
    </r>
  </si>
  <si>
    <t>Bekwaam</t>
  </si>
  <si>
    <t>Bewust</t>
  </si>
  <si>
    <t>Zeer eens</t>
  </si>
  <si>
    <t>CIO-office medewerker</t>
  </si>
  <si>
    <t>Vloeiend</t>
  </si>
  <si>
    <t>Eens</t>
  </si>
  <si>
    <t>Data- of AI-adviseur</t>
  </si>
  <si>
    <t>Neutraal</t>
  </si>
  <si>
    <t>IV medewerker</t>
  </si>
  <si>
    <t>Expert</t>
  </si>
  <si>
    <t>Oneens</t>
  </si>
  <si>
    <t>Privacy-officer, privacy-jurist</t>
  </si>
  <si>
    <t>Zeer oneens</t>
  </si>
  <si>
    <t>Inkoop-adviseur AI- of software-inkoop</t>
  </si>
  <si>
    <t>Kerncompetenties</t>
  </si>
  <si>
    <t>#</t>
  </si>
  <si>
    <t>Inkoop-adviseur, of andere rol in het inkoopproces</t>
  </si>
  <si>
    <t>Leidinggevende van een Data-, Analyse-, IV- of IT-team</t>
  </si>
  <si>
    <t>MT-lid, afdelingshoofd, directeur, DG, SG</t>
  </si>
  <si>
    <t>Software-ontwikkelaar, platform-beheerder, IT specialist</t>
  </si>
  <si>
    <t>Data scientist, data analist, data engineer</t>
  </si>
  <si>
    <t>Geen van bovenstaande rollen?</t>
  </si>
  <si>
    <t xml:space="preserve">Competentie </t>
  </si>
  <si>
    <t xml:space="preserve">Code </t>
  </si>
  <si>
    <t xml:space="preserve">Niveau </t>
  </si>
  <si>
    <t xml:space="preserve">Kerncompetentie </t>
  </si>
  <si>
    <t xml:space="preserve">* Hier kunt u extra vragen toevoegen. </t>
  </si>
  <si>
    <t>Vraag</t>
  </si>
  <si>
    <t>N-code</t>
  </si>
  <si>
    <t>KC</t>
  </si>
  <si>
    <t>C-Code</t>
  </si>
  <si>
    <t>Competentie die getoetst wordt:</t>
  </si>
  <si>
    <t>Ik ben bekend met de termen "data", "AI", "data scientist", "algoritme", "bias", "data-kwaliteit" en "generatieve AI", en snap wat ze betekenen.</t>
  </si>
  <si>
    <t>Ik weet dat er verschillende soorten algoritmen bestaan (Simpele beslisregels tot complexere modellen als LLMs).</t>
  </si>
  <si>
    <t>Ik weet wat er nodig is om data kwaliteit goed te houden en waarom dit belangrijk is.</t>
  </si>
  <si>
    <t>Ik ben bekend met de invloed die de ontwikkeling van AI heeft op de toekomst van werk en de maatschappij.</t>
  </si>
  <si>
    <t>Ik ben bekend met verschillende toepassingen van generatieve AI en welke kansen ze bieden.</t>
  </si>
  <si>
    <t>Ik weet wat data is en hoe/door wie het verzameld wordt.</t>
  </si>
  <si>
    <t>Ik weet wanneer ik in de dagelijkse praktijk in aanraking kom met AI-toepassingen, en weet waar mijn organisatie AI inzet wanneer ik daar een rol bij heb.</t>
  </si>
  <si>
    <t>Ik weet hoe data verzameld wordt en dat het zowel voor uitvoeringsprocessen als verantwoording en analyse gebruikt kan worden.</t>
  </si>
  <si>
    <t>Ik ben me ervan bewust dat tools zoals ChatGPT en beeldgeneratie AI zijn, en kan ze toepassen.</t>
  </si>
  <si>
    <t>Ik ken de richtlijnen (wetten, en interne kaders) die er zijn over het werken met data waar ik toegang tot heb.</t>
  </si>
  <si>
    <t>Ik ken de richtlijnen rond het werken met (generatieve) AI.</t>
  </si>
  <si>
    <t>Ik weet waar ik terecht kan voor hulp bij vragen over de data &amp; AI tooling waar ik gebruik van maak.</t>
  </si>
  <si>
    <t>Ik ben me bewust van wat AI wel en niet kan, en waar de techniek dus ophoudt, of een andere methode geschikter is.</t>
  </si>
  <si>
    <t>Ik ben me bewust van ethische kwesties en beperkingen van AI zoals vooringenomenheid (bias), onjuiste uitkomsten bij generatieve AI zoals chatbots (hallucinatie), transparantie, en de invloed van trainingsdata op de prestaties.</t>
  </si>
  <si>
    <t>Ik heb gehoord van de AI-verordening, en weet ongeveer wat het is/inhoudt.</t>
  </si>
  <si>
    <t>Ik weet hoe datagedreven werken tot inzichten of beslissingen leidt.</t>
  </si>
  <si>
    <t>Ik weet wanneer (technische) ondersteuning nodig is zoals hulp van een functioneel beheerder bij incidenten, een data expert, etc. </t>
  </si>
  <si>
    <t>Ik weet dat AI-modellen en data-analyses keuzes en strategieën kunnen vormgeven in de organisatie (bijv. selectie van klanten, prioritering van taken). Ik weet welke organisatorische processen beïnvloed kunnen worden door AI-uitkomsten (bijv. HR, marketing, risicobeheer).</t>
  </si>
  <si>
    <t>Ik weet dat AI kan leren van data en waarom kwaliteit van data belangrijk is.</t>
  </si>
  <si>
    <t>Ik ben bekend met de verschillende rollen en verantwoordelijkheden die bestaan in de organisatie m.b.t. data en AI (CDO, CPO, CISO, leidinggevenden).</t>
  </si>
  <si>
    <t>Ik herken kansen voor de inzet van AI in mijn werkveld, en kan zo'n kans vertalen in een concrete use-case.</t>
  </si>
  <si>
    <t>Ik kan de goede onderzoeks- of datavragen formuleren, en weet dat deze leidend zijn voor de interpretatie van output.</t>
  </si>
  <si>
    <t>Ik ben me bewust van wat mijn rol in de organisatie is bij AI gebruik, dus bijvoorbeeld of ik  invloed heb op burgers, de aanschaf van systemen, of beslissen over de inzet van AI.</t>
  </si>
  <si>
    <t>Ik kan resultaten uit data analyses of AI-systemen beoordelen en inzetten in het werk. Ook snap ik wat er bijdraagt aan de kwaliteit van analyses of output.</t>
  </si>
  <si>
    <t>Ik weet onbetrouwbare AI-output te herkennen of als het niet met mijn praktijkervaring overeenkomt.</t>
  </si>
  <si>
    <t>Ik begrijp de termen "bias", "overfitting", "false positives/negatives", of onvolledige datasets.</t>
  </si>
  <si>
    <t>Ik weet dat AI-output en data-inzichten niet altijd neutraal zijn en snap hoe dat kan komen.</t>
  </si>
  <si>
    <t>Ik weet resultaten uit data analyses en AI-toepassingen te beoordelen en in te zetten in mijn werk voor bijv. procesverbeteringen.</t>
  </si>
  <si>
    <t>Ik ken de verschillende factoren die bij verantwoord gebruik van data &amp; AI een rol spelen (zoals privacy, informatiebeveiliging, mensenrechten, transparantie).</t>
  </si>
  <si>
    <t>Ik weet dat er interne procedures bestaan om risico’s te signaleren en te melden (bijv. incidentrapportage, privacy- en compliance-afdelingen), en weet waar ik daarvoor moet zijn.</t>
  </si>
  <si>
    <t>Ik weet van het bestaan van impact- en risicoanalyses als de DPIA, BIO en de IAMA en waar je in de organisatie moet aankloppen om deze analyses te (laten) doen.</t>
  </si>
  <si>
    <t>Ik kan kaders voor verantwoord gebruik zoals de privacyrichtlijnen toepassen in de praktijk door kritische vragen te stellen, risico’s te signaleren en continu te reflecteren op het eigen handelen.</t>
  </si>
  <si>
    <t>Ik ken voorbeelden van waar het misging met AI of data (bijv. lekken, onjuiste beslissingsuitkomsten, onbedoelde discriminatie).</t>
  </si>
  <si>
    <t>Ik ben me bewust van de risicogerichte aanpak uit de AI-verordeniong, wat hoog-risico systemen zijn, en wat voor soort verplichtingen daarbij horen.</t>
  </si>
  <si>
    <t>Ik ken de belangrijkste rechten van burgers bij geautomatiseerde besluitvorming (zoals recht op uitleg, recht op menselijke beoordeling) en weet hoe dit mijn werk beïnvloedt.</t>
  </si>
  <si>
    <t>Ik weet welke soorten algoritmes (bijv. regressie, decision trees, deep learning) en datastructuren (relationeel vs. Niet-relationeel) er zijn, hoe ze zich tot elkaar verhouden en ken de basiswerking.</t>
  </si>
  <si>
    <t>Ik ben bekend met algemene technieken om AI systemen transparant te maken (bijv. SHAP, LIME) en ben in staat om hierover met experts in gesprek te gaan.</t>
  </si>
  <si>
    <t>Ik ben bekend met hoe AI systemen ontwikkeld worden en ken concepten als Continuous Integration/Continuous Deployment (CI/CD) en DevOps.</t>
  </si>
  <si>
    <t>Ik weet welke tools er in de organisatie beschikbaar zijn om data projecten uit te voeren (platformen, veel gebruikte programmeertalen, etc.)</t>
  </si>
  <si>
    <t>Ik begrijp de principes achter data governance en weet hoe data governance/data managment in de organisatie is ingericht. Bijv. welke afspraken er rond data delen en data gebruik zijn gemaakt.</t>
  </si>
  <si>
    <t>Ik heb een globale kennis van de inkoopvoorwaardes voor data en AI projecten/tools/applicaties.</t>
  </si>
  <si>
    <t>Ik kan strategisch meedenken over hoe AI wordt ingezet in de organisatie en heb zicht op de maatschappelijke impact van datagedreven projecten en de strategische keuzes die de overheid hierbij maakt.</t>
  </si>
  <si>
    <t>Ik kan organisaties adviseren bij verschillende delen van het traject van AI- en data-implementaties, zoals: probleemanalyse, ontwerp, datapreparatie, implementratie, monitoring, en risico mitigatie.</t>
  </si>
  <si>
    <t>Ik kan optreden als brug tussen experts en niet-technische stakeholders, om voor data en analytics projecten draagvlak te creëren en verwachtingen te managen.</t>
  </si>
  <si>
    <t>Ik kan meedenken over hoe data analyse producten (incl. AI systemen) getest en gevalideerd kunnen worden en adviseren over datamanagement en –architectuur zodat AI-oplossingen duurzaam en schaalbaar zijn.</t>
  </si>
  <si>
    <t>Ik weet welke organisatorische en technische randvoorwaarden nodig zijn voor succesvolle AI-implementatie (bijv. budget, infrastructuur, governance, communicatie &amp; draagvlak).</t>
  </si>
  <si>
    <t>Ik ken change managementtechnieken en weet hoe AI-projecten integraal op de organisatie kunnen worden afgestemd.</t>
  </si>
  <si>
    <t>Ik kan meewerken aan beleid voor data- en AI-samenwerking binnen (en mogelijk buiten) de overheid, om kennisdeling en gezamenlijke impact te stimuleren</t>
  </si>
  <si>
    <t>Ik weet complexe analyses te visualiseren en hierover te rapporteren aan zowel technische als niet-technische stakeholders.</t>
  </si>
  <si>
    <t>Ik kan AI-uitkomsten en data-inzichten plaatsen in de bredere organisatiecontext, inclusief het signaleren van mogelijke neveneffecten.</t>
  </si>
  <si>
    <t>Ik ken escalatieroutes en besluitvormingsstructuren voor AI-initiatieven (bijv. stuurgroepen, investeringscommissies).</t>
  </si>
  <si>
    <t>Ik weet welke wet- en regelgeving (zoals AVG en AI-Act) en welke interne richtlijnen van toepassing zijn op data- en AI-gebruik.</t>
  </si>
  <si>
    <t>Ik ken het beleid voor verantwoord gebruik van algoritmes en ben in staat om dit in te zetten voor algoritme en AI projecten. Bijv. door de juiste impactanalyses uit te (laten) voeren.</t>
  </si>
  <si>
    <t xml:space="preserve">Ik ben bekend met methodes waarmee documentatie bijgehouden kan worden over AI-systemen. </t>
  </si>
  <si>
    <t>Ik kan beoordelen of iemand recht heeft op uitleg over een AI-besluit en weet welke informatie ik moet kunnen verstrekken over hoe het systeem tot die beslissing is gekomen.</t>
  </si>
  <si>
    <t>Ik ken de regels en afspraken rond data governance in de organisatie door en door, weet wie waarover gaat en weet wat mijn rol is rol in het beheren, opschonen, delen, etc. van data in de organisatie.</t>
  </si>
  <si>
    <t>Ik weet hoe data technisch opgeslagen en gedeeld kan worden en kan ten minste meepraten en adviseren over hoe dit in de organisatie gedaan wordt.</t>
  </si>
  <si>
    <t>Ik weet welke tooling en platformen er beschikbaar zijn voor het werken met, en opslaan van, data en kan deze inzetten voor het uitvoeren van de eigen functie. Ook kan ik meedenken en adviseren over (inrichtings-)keuzes over de tools en platformen.</t>
  </si>
  <si>
    <t>Ik ben bekend met de stappen die doorlopen worden om van informatievraag naar data/AI-toepassing te komen.</t>
  </si>
  <si>
    <t>Ik ken analyse (incl. AI) en visualisatie technieken die daarbij ingezet kunnen worden, begrijp die technisch ten minste op hoog over niveau, en kan deze of zelf inzetten/ontwikkelen of weet wie in de organisatie dat kan.</t>
  </si>
  <si>
    <t>Ik kan beoordelen of een AI-systeem voldoet aan relevante wet- en regelgeving.</t>
  </si>
  <si>
    <t>Ik kan processen inrichten die waarborgen dat rechten van betrokkenen (zoals uitlegbaarheid, menselijke tussenkomst, bezwaar) correct worden geïmplementeerd bij AI-systemen die over personen beslissen.</t>
  </si>
  <si>
    <t>Ik ken de stappen in een AI impact assessment.</t>
  </si>
  <si>
    <t>Ik heb kennis van eventuele sectorspecifieke regelgeving binnen mijn werkveld voor AI-toepassingen.</t>
  </si>
  <si>
    <t>Ik kan cijfermatig/statistisch onderzoeken of er ongewenste effecten aan datagebruik zitten , weet wie binnen de organisatie verantwoordelijk is voor verschillende elementen in verantwoorde omgang en kan op tijd aankloppen bij de juiste functionarissen.</t>
  </si>
  <si>
    <t>aantal lesmaterialen voor deze competentie:</t>
  </si>
  <si>
    <t xml:space="preserve">Bron </t>
  </si>
  <si>
    <t>elearning</t>
  </si>
  <si>
    <t xml:space="preserve">Competenties lijst </t>
  </si>
  <si>
    <t>Link</t>
  </si>
  <si>
    <t>Onderwerpen</t>
  </si>
  <si>
    <t>Match met onv?</t>
  </si>
  <si>
    <t>De nationale AI-cursus</t>
  </si>
  <si>
    <t>Introductie</t>
  </si>
  <si>
    <t>https://www.tech-cursus.nl/app/1-de-nationale-ai-cursus/1-wereld-van-ai#start</t>
  </si>
  <si>
    <t>Basisbegrip AI-systemen</t>
  </si>
  <si>
    <t>Hallo, algoritme</t>
  </si>
  <si>
    <t>Hallo, algoritme!</t>
  </si>
  <si>
    <t>https://www.tech-cursus.nl/app/1-de-nationale-ai-cursus/3-hallo-algoritme#start</t>
  </si>
  <si>
    <t>praktijkvoorbeelden, risico´s</t>
  </si>
  <si>
    <t>Beeldherkenning</t>
  </si>
  <si>
    <t>https://www.tech-cursus.nl/app/1-de-nationale-ai-cursus/5-deep-learning#start</t>
  </si>
  <si>
    <t>Deep learning, beeldherkenning, risico´s mbt biometrische data</t>
  </si>
  <si>
    <t>Hoe slim is ChatGPT?</t>
  </si>
  <si>
    <t>https://www.tech-cursus.nl/app/1-de-nationale-ai-cursus/9-generatieve-ai#start</t>
  </si>
  <si>
    <t>GenAI, modeltraining, prompting</t>
  </si>
  <si>
    <t>Vergroot je creativiteit</t>
  </si>
  <si>
    <t>https://www.tech-cursus.nl/app/1-de-nationale-ai-cursus/11-creatief-met-ai#start</t>
  </si>
  <si>
    <t>GenAI, risico´s, hallucinaties, deepfakes, auteursrecht, transparantieverplichtingen</t>
  </si>
  <si>
    <t>AI en de overheid</t>
  </si>
  <si>
    <t>https://www.tech-cursus.nl/app/1-de-nationale-ai-cursus/7-ai-en-de-overheid#start</t>
  </si>
  <si>
    <t xml:space="preserve">Grondrechten, dataprivacy, automatisering, bias en discriminatie </t>
  </si>
  <si>
    <t>Het werk van de toekomst</t>
  </si>
  <si>
    <t>https://www.tech-cursus.nl/app/1-de-nationale-ai-cursus/8-werk-van-de-toekomst#start</t>
  </si>
  <si>
    <t>Arbeidsmarkt, toekomstperspectief, kansen</t>
  </si>
  <si>
    <t>De nationale AI en Ethiek cursus</t>
  </si>
  <si>
    <t>https://www.tech-cursus.nl/app/16-ai-en-ethiek/1-introductie#start</t>
  </si>
  <si>
    <t>Toepassingsgebieden, ethische risico´s</t>
  </si>
  <si>
    <t>Is het internet stuk?</t>
  </si>
  <si>
    <t>https://www.tech-cursus.nl/app/16-ai-en-ethiek/2-is-het-internet-stuk#start</t>
  </si>
  <si>
    <t>Maatschappelijke impact van digitalisering: internet, macht van big tech, ransomware</t>
  </si>
  <si>
    <t>Het platform probleem</t>
  </si>
  <si>
    <t>https://www.tech-cursus.nl/app/16-ai-en-ethiek/3-het-platform-probleem#start</t>
  </si>
  <si>
    <t>(macht van) Big tech, SaaS, afhankelijkheid en vendor lockin risico´s</t>
  </si>
  <si>
    <t>Kunstmatige ongelijkheid</t>
  </si>
  <si>
    <t>https://www.tech-cursus.nl/app/16-ai-en-ethiek/4-kunstmatige-ongelijkheid#start</t>
  </si>
  <si>
    <t>(oorzaken en verschillende vormen van) Bias, redlining, richtlijnen voor eerlijke/verantwoorde inzet</t>
  </si>
  <si>
    <t>Desinformatie en nepnieuws</t>
  </si>
  <si>
    <t>https://www.tech-cursus.nl/app/16-ai-en-ethiek/5-desinformatie-en-nepnieuws#start</t>
  </si>
  <si>
    <t>voice cloning, deepfakes, desinformatie</t>
  </si>
  <si>
    <t>Ethiek op de tekentafel</t>
  </si>
  <si>
    <t>https://www.tech-cursus.nl/app/16-ai-en-ethiek/10-ethiek-op-de-tekentafel#start</t>
  </si>
  <si>
    <t>responsible data science, Fairness, Accuracy, Confidentiality en Transparency frameworks</t>
  </si>
  <si>
    <t>Solliciteren bij een algoritme</t>
  </si>
  <si>
    <t>https://www.tech-cursus.nl/app/16-ai-en-ethiek/9-solliciteren-bij-een-algoritme#start</t>
  </si>
  <si>
    <t>indirecte discriminatie, voor- en nadelen van algoritmische selectietechnieken</t>
  </si>
  <si>
    <t>AI en de Democratie</t>
  </si>
  <si>
    <t>https://www.tech-cursus.nl/app/16-ai-en-ethiek/6-ai-en-de-democratie#start</t>
  </si>
  <si>
    <t>inzet AI in NL (en buitenland)</t>
  </si>
  <si>
    <t>Kom in actie!</t>
  </si>
  <si>
    <t>https://www.tech-cursus.nl/app/16-ai-en-ethiek/7-kom-in-actie#start</t>
  </si>
  <si>
    <t>AVG, mensenrechten, toeslagenaffaire</t>
  </si>
  <si>
    <t>Elements of AI</t>
  </si>
  <si>
    <t>Wat bedoelen we met AI?</t>
  </si>
  <si>
    <t>Wat bedoelen we met AI? - Elements of AI</t>
  </si>
  <si>
    <t>https://course.elementsofai.com/nl/1/1</t>
  </si>
  <si>
    <t>Toepassingsgebieden en definitie</t>
  </si>
  <si>
    <t>Verwante gebieden</t>
  </si>
  <si>
    <t>Verwante gebieden - Elements of AI</t>
  </si>
  <si>
    <t>https://course.elementsofai.com/nl/1/2</t>
  </si>
  <si>
    <t>machine/deep learning, robotica, statistiek, herkennen van AI</t>
  </si>
  <si>
    <t>De filosofie van AI</t>
  </si>
  <si>
    <t>De filosofie van AI - Elements of AI</t>
  </si>
  <si>
    <t>https://course.elementsofai.com/nl/1/3</t>
  </si>
  <si>
    <t>De Turing Test, ¨intelligentie¨, Algemene- vs. taakspecifieke AI</t>
  </si>
  <si>
    <t>Zoeken en problemen oplossen</t>
  </si>
  <si>
    <t>Zoeken en problemen oplossen - Elements of AI</t>
  </si>
  <si>
    <t>https://course.elementsofai.com/nl/2/1</t>
  </si>
  <si>
    <t>Complexe zoektaken, toestandsruimte, overgangen, kosten</t>
  </si>
  <si>
    <t>Problemen oplossen met AI</t>
  </si>
  <si>
    <t>Problemen oplossen met AI - Elements of AI</t>
  </si>
  <si>
    <t>https://course.elementsofai.com/nl/2/2</t>
  </si>
  <si>
    <t>Historische maatschappelijke impact en ontwikkeling</t>
  </si>
  <si>
    <t xml:space="preserve">Zoeken en spellen </t>
  </si>
  <si>
    <t>Zoeken en spellen - Elements of AI</t>
  </si>
  <si>
    <t>https://course.elementsofai.com/nl/2/3</t>
  </si>
  <si>
    <t>decision trees (hier: spelbomen), waardeminimalisatie en -maximalisatie</t>
  </si>
  <si>
    <t>Kansverhoudingen en waarschijnlijkheid</t>
  </si>
  <si>
    <t>Kansverhoudingen en waarschijnlijkheid - Elements of AI</t>
  </si>
  <si>
    <t>https://course.elementsofai.com/nl/3/1</t>
  </si>
  <si>
    <t>(kwantificeren van) waarschijnlijkheid en onzekerheid, kansverhoudingen</t>
  </si>
  <si>
    <t>De regel van Bayes</t>
  </si>
  <si>
    <t>De regel van Bayes - Elements of AI</t>
  </si>
  <si>
    <t>https://course.elementsofai.com/nl/3/2</t>
  </si>
  <si>
    <t>A-priori en a-posteriori kansverhoudingen, Aannemelijkheidsquotiënt</t>
  </si>
  <si>
    <t>Naïeve Bayes-classificatie</t>
  </si>
  <si>
    <t>Naïeve Bayes-classificatie - Elements of AI</t>
  </si>
  <si>
    <t>https://course.elementsofai.com/nl/3/3</t>
  </si>
  <si>
    <t>classificatietechnieken en praktijkvoorbeelden</t>
  </si>
  <si>
    <t>Verschillende soorten machinaal leren</t>
  </si>
  <si>
    <t>Verschillende soorten machinaal leren - Elements of AI</t>
  </si>
  <si>
    <t>https://course.elementsofai.com/nl/4/1</t>
  </si>
  <si>
    <t>supervised- en unsupervised learning, bekrachtigingsleren(reinforcement)</t>
  </si>
  <si>
    <t>De naaste-buurclassificatie</t>
  </si>
  <si>
    <t>De naaste-buurclassificatie - Elements of AI</t>
  </si>
  <si>
    <t>https://course.elementsofai.com/nl/4/2</t>
  </si>
  <si>
    <t>classificatietechnieken, generalisatie, aanbevelingssystemen</t>
  </si>
  <si>
    <t>Regressie</t>
  </si>
  <si>
    <t>Regressie - Elements of AI</t>
  </si>
  <si>
    <t>https://course.elementsofai.com/nl/4/3</t>
  </si>
  <si>
    <t>lineaire en logistische regressie, Coëfficiënten of gewichten (weights)</t>
  </si>
  <si>
    <t>De basisbeginselen van neurale netwerken</t>
  </si>
  <si>
    <t>De basisbeginselen van neurale netwerken - Elements of AI</t>
  </si>
  <si>
    <t>https://course.elementsofai.com/nl/5/1</t>
  </si>
  <si>
    <t>deep learning, neuronen, paralelle verwerking,</t>
  </si>
  <si>
    <t>Hoe neurale netwerken worden gebouwd</t>
  </si>
  <si>
    <t>Hoe neurale netwerken worden gebouwd - Elements of AI</t>
  </si>
  <si>
    <t>https://course.elementsofai.com/nl/5/2</t>
  </si>
  <si>
    <t>Gewichten(weights), inputwaarden, Perceptron, AI-architectuur</t>
  </si>
  <si>
    <t>Geavanceerde technieken voor neurale netwerken</t>
  </si>
  <si>
    <t>Geavanceerde technieken voor neurale netwerken - Elements of AI</t>
  </si>
  <si>
    <t>https://course.elementsofai.com/nl/5/3</t>
  </si>
  <si>
    <t>convolutionele neurale netwerken(CNN´s), Generative adversarial networks (GAN’s), Large language models (LLM´s)</t>
  </si>
  <si>
    <t>De toekomst voorspellen</t>
  </si>
  <si>
    <t>De toekomst voorspellen - Elements of AI</t>
  </si>
  <si>
    <t>https://course.elementsofai.com/nl/6/1</t>
  </si>
  <si>
    <t>¨moderne¨ AI, toekomstperspectief</t>
  </si>
  <si>
    <t>De maatschappelijke gevolgen van AI</t>
  </si>
  <si>
    <t>De maatschappelijke gevolgen van AI - Elements of AI</t>
  </si>
  <si>
    <t>https://course.elementsofai.com/nl/6/2</t>
  </si>
  <si>
    <t>bias, transparantie, fake news, privacy, automatisering, ongelijkheid</t>
  </si>
  <si>
    <t>Samenvatting</t>
  </si>
  <si>
    <t>Samenvatting - Elements of AI</t>
  </si>
  <si>
    <t>https://course.elementsofai.com/nl/6/3</t>
  </si>
  <si>
    <t xml:space="preserve">Regulering, beleid, verantwoordelijkheden, </t>
  </si>
  <si>
    <t>Digitale weerbaarheid</t>
  </si>
  <si>
    <t>#1 Artificiële Intelligentie</t>
  </si>
  <si>
    <t>https://www.digitale-weerbaarheid.nl/cursus/8-artificial-intelligence/1-wat-is-ai#start</t>
  </si>
  <si>
    <t>Uitleg van basisbegrippen</t>
  </si>
  <si>
    <t>#2 AI en inclusiviteit</t>
  </si>
  <si>
    <t>Hoe inclusief is AI?</t>
  </si>
  <si>
    <t>https://www.digitale-weerbaarheid.nl/cursus/8-artificial-intelligence/3-inclusiviteit#start</t>
  </si>
  <si>
    <t>inclusiviteit, discriminatie</t>
  </si>
  <si>
    <t>#3 Zelf blijven denken</t>
  </si>
  <si>
    <t>Zijn we AI nog wel de baas?</t>
  </si>
  <si>
    <t>https://www.digitale-weerbaarheid.nl/cursus/8-artificial-intelligence/4-intellectueel-lui#start</t>
  </si>
  <si>
    <t>risico overwegingen, ethiek</t>
  </si>
  <si>
    <t>#4 Aan de slag met AI</t>
  </si>
  <si>
    <t>Aan de slag met AI</t>
  </si>
  <si>
    <t>https://www.digitale-weerbaarheid.nl/cursus/8-artificial-intelligence/2-aan-de-slag-met-ai#start</t>
  </si>
  <si>
    <t xml:space="preserve">Praktische tips </t>
  </si>
  <si>
    <t>RADIO</t>
  </si>
  <si>
    <t>Webinar Algoritmes voor bestuurders</t>
  </si>
  <si>
    <t>Webinar Algoritmes voor bestuurders | Video | RijksAcademie voor Digitalisering en Informatisering Overheid</t>
  </si>
  <si>
    <t>https://www.it-academieoverheid.nl/onderwerpen/a/artificiele-intelligentie/documenten/videos/2021/06/30/algoritmes-voor-bestuurders</t>
  </si>
  <si>
    <t xml:space="preserve"> do’s en dont’s voor bestuurders, programmamanagers en leidinggevenden, als het gaat om de inzet van algoritmes.</t>
  </si>
  <si>
    <t>Webinar Aan de slag met AI binnen de Overheid</t>
  </si>
  <si>
    <t>Webinar Aan de slag met AI binnen de Overheid | Video | RijksAcademie voor Digitalisering en Informatisering Overheid</t>
  </si>
  <si>
    <t>https://www.it-academieoverheid.nl/onderwerpen/a/artificiele-intelligentie/documenten/videos/2020/05/19/webinar-aan-de-slag-met-ai-binnen-de-overheid</t>
  </si>
  <si>
    <t xml:space="preserve">AI-innovatietraject, praktische tips, experimenteren a.d.h.v. casussen </t>
  </si>
  <si>
    <t>Non-discriminatie in algoritmes en data</t>
  </si>
  <si>
    <t>Cursus: Non-discriminatie in algoritmes en data | RADIO Leerplatform</t>
  </si>
  <si>
    <t>https://leerplatform.it-academieoverheid.nl/course/view.php?id=58</t>
  </si>
  <si>
    <t>discriminatie en bias in systemen van de overheid</t>
  </si>
  <si>
    <t>Webinar: Hoe gebruik je data in je werk?</t>
  </si>
  <si>
    <t>Webinar: Hoe gebruik je data in je werk? | Video | RijksAcademie voor Digitalisering en Informatisering Overheid</t>
  </si>
  <si>
    <t>https://www.it-academieoverheid.nl/onderwerpen/d/data/documenten/videos/2020/02/11/webinar-hoe-gebruik-je-data-in-je-werk</t>
  </si>
  <si>
    <t>datagedreven werken als beleidsmedewerker</t>
  </si>
  <si>
    <t>Microlearnings Ethiek</t>
  </si>
  <si>
    <t>Microlearnings ethiek | Onderwerp | RijksAcademie voor Digitalisering en Informatisering Overheid</t>
  </si>
  <si>
    <t>https://www.it-academieoverheid.nl/onderwerpen/m/microlearnings-over-ethiek</t>
  </si>
  <si>
    <t>Ethiek, regulering, normen</t>
  </si>
  <si>
    <t>Metadata voor scoreberekening</t>
  </si>
  <si>
    <t>Thema / competentie</t>
  </si>
  <si>
    <t>onv?</t>
  </si>
  <si>
    <t xml:space="preserve">Dit blad verzamelt de scores per gegeven antwoord, welke vervolgens gebruikt worden in de scoreberekenening per competentie. De weging per antwoord kan worden aangepast in het blad ´metadata´. De tabel rechts verzamelt de unieke onvoldoende competenties </t>
  </si>
  <si>
    <t>Onvoldoende competenties</t>
  </si>
  <si>
    <t>Na het voltooien van de self-assessment heb je:
* Een overzicht van je huidige AI-geletterdheidsstand per competentiegebied
* Gepersonaliseerde aanbevelingen voor vervolgtraining (e-learnings, workshops, of verdiepende cursussen)
* Concrete vervolgstappen om te voldoen aan de AI-Verordening eisen voor jouw functie
* De aanbevelingen voor training kun je gebruiken in je persoonlijk ontwikkelplan dat je kunt bespreken met je leidinggevende
Je kunt de self-assessment later herhalen om je voortgang te monitoren.</t>
  </si>
  <si>
    <t>Verschillende mensen hebben verschillende niveaus van AI kennis nodig om binnen hun rol onderbouwde beslissingen te kunnen maken met betrekking tot AI-systemen. Door EZ zijn kerncompetenties vastgesteld die sturing bieden in wat deze nodige kennis op verschillende niveaus inhoudt. Om na te gaan of je al op het voor jou benodigde niveau zit, en wat je kunt doen om daar te komen, is deze self-assessment ontwikkeld.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</si>
</sst>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Aptos Narrow"/>
      <family val="2"/>
      <scheme val="minor"/>
    </font>
    <font>
      <b/>
      <sz val="11"/>
      <color theme="0"/>
      <name val="Aptos Narrow"/>
      <family val="2"/>
      <scheme val="minor"/>
    </font>
    <font>
      <sz val="20"/>
      <color theme="1"/>
      <name val="Aptos Narrow"/>
      <family val="2"/>
      <scheme val="minor"/>
    </font>
    <font>
      <b/>
      <sz val="12"/>
      <color theme="1"/>
      <name val="Aptos Narrow"/>
      <family val="2"/>
      <scheme val="minor"/>
    </font>
    <font>
      <b/>
      <sz val="12"/>
      <color theme="0"/>
      <name val="Aptos Narrow"/>
      <family val="2"/>
      <scheme val="minor"/>
    </font>
    <font>
      <b/>
      <u/>
      <sz val="11"/>
      <color theme="0"/>
      <name val="Aptos Narrow"/>
      <family val="2"/>
      <scheme val="minor"/>
    </font>
    <font>
      <i/>
      <sz val="11"/>
      <color theme="1"/>
      <name val="Aptos Narrow"/>
      <family val="2"/>
      <scheme val="minor"/>
    </font>
    <font>
      <u/>
      <sz val="11"/>
      <color theme="10"/>
      <name val="Aptos Narrow"/>
      <family val="2"/>
      <scheme val="minor"/>
    </font>
    <font>
      <sz val="10"/>
      <name val="Aptos Narrow"/>
      <family val="2"/>
      <scheme val="minor"/>
    </font>
    <font>
      <sz val="10"/>
      <color theme="1"/>
      <name val="Aptos Narrow"/>
      <family val="2"/>
      <scheme val="minor"/>
    </font>
    <font>
      <sz val="10"/>
      <color rgb="FF000000"/>
      <name val="Aptos Narrow"/>
      <family val="2"/>
      <scheme val="minor"/>
    </font>
    <font>
      <b/>
      <sz val="11"/>
      <color theme="1"/>
      <name val="Aptos Narrow"/>
      <family val="2"/>
      <scheme val="minor"/>
    </font>
    <font>
      <b/>
      <sz val="14"/>
      <color theme="0"/>
      <name val="Aptos Narrow"/>
      <family val="2"/>
      <scheme val="minor"/>
    </font>
    <font>
      <b/>
      <sz val="14"/>
      <color theme="9"/>
      <name val="Aptos Display"/>
      <family val="2"/>
      <scheme val="major"/>
    </font>
    <font>
      <b/>
      <u/>
      <sz val="12"/>
      <color theme="0"/>
      <name val="Aptos Narrow"/>
      <family val="2"/>
      <scheme val="minor"/>
    </font>
    <font>
      <u/>
      <sz val="12"/>
      <color theme="1"/>
      <name val="Aptos Narrow"/>
      <family val="2"/>
      <scheme val="minor"/>
    </font>
    <font>
      <sz val="8"/>
      <name val="Aptos Narrow"/>
      <family val="2"/>
      <scheme val="minor"/>
    </font>
    <font>
      <sz val="11"/>
      <name val="Aptos Narrow"/>
      <family val="2"/>
      <scheme val="minor"/>
    </font>
    <font>
      <sz val="11"/>
      <color theme="1"/>
      <name val="Aptos Narrow"/>
      <family val="2"/>
      <scheme val="minor"/>
    </font>
    <font>
      <sz val="11"/>
      <color theme="0"/>
      <name val="Aptos Narrow"/>
      <family val="2"/>
      <scheme val="minor"/>
    </font>
    <font>
      <sz val="14"/>
      <color theme="1"/>
      <name val="Aptos Narrow"/>
      <family val="2"/>
      <scheme val="minor"/>
    </font>
    <font>
      <b/>
      <u/>
      <sz val="12"/>
      <color theme="9"/>
      <name val="Aptos Narrow"/>
      <family val="2"/>
      <scheme val="minor"/>
    </font>
    <font>
      <b/>
      <sz val="14"/>
      <color theme="9" tint="-0.249977111117893"/>
      <name val="Aptos Narrow"/>
      <family val="2"/>
      <scheme val="minor"/>
    </font>
    <font>
      <u/>
      <sz val="11"/>
      <color theme="4"/>
      <name val="Aptos Narrow"/>
      <family val="2"/>
      <scheme val="minor"/>
    </font>
    <font>
      <b/>
      <sz val="12"/>
      <color theme="8"/>
      <name val="Aptos Narrow"/>
      <family val="2"/>
      <scheme val="minor"/>
    </font>
    <font>
      <b/>
      <sz val="10"/>
      <color theme="8"/>
      <name val="Aptos Narrow"/>
      <family val="2"/>
      <scheme val="minor"/>
    </font>
    <font>
      <b/>
      <sz val="10"/>
      <color theme="8"/>
      <name val="Aptos Display"/>
      <family val="2"/>
      <scheme val="major"/>
    </font>
    <font>
      <b/>
      <sz val="10"/>
      <color theme="0"/>
      <name val="Aptos Narrow"/>
      <family val="2"/>
      <scheme val="minor"/>
    </font>
    <font>
      <b/>
      <u/>
      <sz val="16"/>
      <color theme="9" tint="-0.499984740745262"/>
      <name val="Aptos Narrow"/>
      <family val="2"/>
      <scheme val="minor"/>
    </font>
    <font>
      <b/>
      <u/>
      <sz val="11"/>
      <color theme="9" tint="-0.249977111117893"/>
      <name val="Aptos Narrow"/>
      <family val="2"/>
      <scheme val="minor"/>
    </font>
    <font>
      <b/>
      <sz val="18"/>
      <color theme="0"/>
      <name val="Aptos Narrow"/>
      <family val="2"/>
      <scheme val="minor"/>
    </font>
    <font>
      <b/>
      <sz val="20"/>
      <color theme="0"/>
      <name val="Aptos Narrow"/>
      <family val="2"/>
      <scheme val="minor"/>
    </font>
    <font>
      <b/>
      <sz val="12"/>
      <name val="Aptos Narrow"/>
      <family val="2"/>
      <scheme val="minor"/>
    </font>
    <font>
      <b/>
      <sz val="11"/>
      <name val="Aptos Narrow"/>
      <family val="2"/>
      <scheme val="minor"/>
    </font>
    <font>
      <b/>
      <sz val="11"/>
      <color theme="8"/>
      <name val="Aptos Narrow"/>
      <family val="2"/>
      <scheme val="minor"/>
    </font>
    <font>
      <b/>
      <sz val="14"/>
      <color rgb="FFC00000"/>
      <name val="Aptos Narrow"/>
      <family val="2"/>
      <scheme val="minor"/>
    </font>
    <font>
      <sz val="14"/>
      <color rgb="FFC00000"/>
      <name val="Aptos Narrow"/>
      <family val="2"/>
      <scheme val="minor"/>
    </font>
    <font>
      <u/>
      <sz val="36"/>
      <color theme="9"/>
      <name val="Aptos Narrow"/>
      <family val="2"/>
      <scheme val="minor"/>
    </font>
    <font>
      <u/>
      <sz val="11"/>
      <color theme="8"/>
      <name val="Aptos Narrow"/>
      <family val="2"/>
      <scheme val="minor"/>
    </font>
    <font>
      <i/>
      <sz val="10"/>
      <color theme="1"/>
      <name val="Aptos Narrow"/>
      <family val="2"/>
      <scheme val="minor"/>
    </font>
    <font>
      <i/>
      <sz val="12"/>
      <name val="Aptos Narrow"/>
      <family val="2"/>
      <scheme val="minor"/>
    </font>
  </fonts>
  <fills count="6">
    <fill>
      <patternFill patternType="none"/>
    </fill>
    <fill>
      <patternFill patternType="gray125"/>
    </fill>
    <fill>
      <patternFill patternType="solid">
        <fgColor rgb="FFF2F2F2"/>
      </patternFill>
    </fill>
    <fill>
      <patternFill patternType="solid">
        <fgColor theme="9" tint="-0.499984740745262"/>
        <bgColor indexed="64"/>
      </patternFill>
    </fill>
    <fill>
      <patternFill patternType="solid">
        <fgColor theme="9" tint="0.79998168889431442"/>
        <bgColor indexed="64"/>
      </patternFill>
    </fill>
    <fill>
      <patternFill patternType="solid">
        <fgColor theme="9" tint="0.59999389629810485"/>
        <bgColor indexed="64"/>
      </patternFill>
    </fill>
  </fills>
  <borders count="38">
    <border>
      <left/>
      <right/>
      <top/>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medium">
        <color theme="9" tint="-0.499984740745262"/>
      </left>
      <right/>
      <top style="medium">
        <color theme="9" tint="-0.499984740745262"/>
      </top>
      <bottom style="medium">
        <color theme="9" tint="-0.499984740745262"/>
      </bottom>
      <diagonal/>
    </border>
    <border>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thin">
        <color theme="0"/>
      </left>
      <right/>
      <top/>
      <bottom/>
      <diagonal/>
    </border>
    <border>
      <left/>
      <right style="thin">
        <color theme="0"/>
      </right>
      <top/>
      <bottom/>
      <diagonal/>
    </border>
    <border>
      <left/>
      <right/>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bottom style="thin">
        <color theme="4"/>
      </bottom>
      <diagonal/>
    </border>
    <border>
      <left/>
      <right style="thin">
        <color theme="4"/>
      </right>
      <top/>
      <bottom/>
      <diagonal/>
    </border>
    <border>
      <left/>
      <right style="thin">
        <color theme="4"/>
      </right>
      <top/>
      <bottom style="thin">
        <color theme="4"/>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style="thin">
        <color theme="4"/>
      </top>
      <bottom/>
      <diagonal/>
    </border>
    <border>
      <left style="thin">
        <color theme="4"/>
      </left>
      <right/>
      <top style="thin">
        <color theme="4"/>
      </top>
      <bottom/>
      <diagonal/>
    </border>
    <border>
      <left/>
      <right/>
      <top/>
      <bottom style="thin">
        <color indexed="64"/>
      </bottom>
      <diagonal/>
    </border>
    <border>
      <left/>
      <right style="thin">
        <color theme="4"/>
      </right>
      <top/>
      <bottom style="thin">
        <color indexed="64"/>
      </bottom>
      <diagonal/>
    </border>
    <border>
      <left style="thin">
        <color theme="4"/>
      </left>
      <right style="thin">
        <color theme="4"/>
      </right>
      <top/>
      <bottom style="thin">
        <color indexed="64"/>
      </bottom>
      <diagonal/>
    </border>
    <border>
      <left/>
      <right style="thin">
        <color theme="4"/>
      </right>
      <top/>
      <bottom style="medium">
        <color theme="4"/>
      </bottom>
      <diagonal/>
    </border>
    <border>
      <left style="thin">
        <color theme="4"/>
      </left>
      <right style="thin">
        <color theme="4"/>
      </right>
      <top/>
      <bottom style="medium">
        <color theme="4"/>
      </bottom>
      <diagonal/>
    </border>
    <border>
      <left/>
      <right/>
      <top/>
      <bottom style="medium">
        <color theme="4"/>
      </bottom>
      <diagonal/>
    </border>
    <border>
      <left style="thin">
        <color theme="4"/>
      </left>
      <right/>
      <top/>
      <bottom style="medium">
        <color theme="4"/>
      </bottom>
      <diagonal/>
    </border>
  </borders>
  <cellStyleXfs count="3">
    <xf numFmtId="0" fontId="0" fillId="0" borderId="0"/>
    <xf numFmtId="0" fontId="7" fillId="0" borderId="0" applyNumberFormat="0" applyFill="0" applyBorder="0" applyAlignment="0" applyProtection="0"/>
    <xf numFmtId="9" fontId="18" fillId="0" borderId="0" applyFont="0" applyFill="0" applyBorder="0" applyAlignment="0" applyProtection="0"/>
  </cellStyleXfs>
  <cellXfs count="142">
    <xf numFmtId="0" fontId="0" fillId="0" borderId="0" xfId="0"/>
    <xf numFmtId="0" fontId="3" fillId="0" borderId="0" xfId="0" applyFont="1"/>
    <xf numFmtId="0" fontId="0" fillId="4" borderId="0" xfId="0" applyFill="1" applyAlignment="1">
      <alignment wrapText="1"/>
    </xf>
    <xf numFmtId="0" fontId="0" fillId="4" borderId="0" xfId="0" applyFill="1"/>
    <xf numFmtId="0" fontId="6" fillId="4" borderId="0" xfId="0" applyFont="1" applyFill="1" applyAlignment="1">
      <alignment wrapText="1"/>
    </xf>
    <xf numFmtId="0" fontId="5" fillId="3" borderId="0" xfId="0" applyFont="1" applyFill="1" applyAlignment="1">
      <alignment horizontal="left" vertical="top"/>
    </xf>
    <xf numFmtId="0" fontId="9" fillId="4" borderId="0" xfId="0" applyFont="1" applyFill="1" applyAlignment="1">
      <alignment horizontal="left" vertical="top"/>
    </xf>
    <xf numFmtId="0" fontId="0" fillId="4" borderId="0" xfId="0" applyFill="1" applyAlignment="1">
      <alignment horizontal="center" vertical="center"/>
    </xf>
    <xf numFmtId="0" fontId="0" fillId="5" borderId="0" xfId="0" applyFill="1" applyAlignment="1">
      <alignment horizontal="center" vertical="center"/>
    </xf>
    <xf numFmtId="0" fontId="0" fillId="0" borderId="0" xfId="0" applyAlignment="1">
      <alignment vertical="top"/>
    </xf>
    <xf numFmtId="0" fontId="5" fillId="3" borderId="0" xfId="0" applyFont="1" applyFill="1" applyAlignment="1">
      <alignment horizontal="left"/>
    </xf>
    <xf numFmtId="0" fontId="9" fillId="4" borderId="0" xfId="0" applyFont="1" applyFill="1" applyAlignment="1">
      <alignment horizontal="left"/>
    </xf>
    <xf numFmtId="0" fontId="0" fillId="4" borderId="0" xfId="0" applyFill="1" applyAlignment="1">
      <alignment vertical="top" wrapText="1"/>
    </xf>
    <xf numFmtId="0" fontId="9" fillId="5" borderId="0" xfId="0" applyFont="1" applyFill="1" applyAlignment="1">
      <alignment horizontal="left"/>
    </xf>
    <xf numFmtId="0" fontId="10" fillId="5" borderId="0" xfId="0" applyFont="1" applyFill="1" applyAlignment="1">
      <alignment horizontal="left"/>
    </xf>
    <xf numFmtId="0" fontId="10" fillId="5" borderId="0" xfId="0" applyFont="1" applyFill="1"/>
    <xf numFmtId="0" fontId="10" fillId="4" borderId="0" xfId="0" applyFont="1" applyFill="1" applyAlignment="1">
      <alignment horizontal="left"/>
    </xf>
    <xf numFmtId="0" fontId="8" fillId="4" borderId="0" xfId="0" applyFont="1" applyFill="1" applyAlignment="1">
      <alignment horizontal="left"/>
    </xf>
    <xf numFmtId="0" fontId="0" fillId="0" borderId="0" xfId="0" applyAlignment="1">
      <alignment horizontal="left" vertical="top" wrapText="1"/>
    </xf>
    <xf numFmtId="0" fontId="0" fillId="0" borderId="0" xfId="0" applyAlignment="1">
      <alignment horizontal="left" vertical="top"/>
    </xf>
    <xf numFmtId="0" fontId="13" fillId="0" borderId="0" xfId="0" applyFont="1" applyAlignment="1">
      <alignment horizontal="left" vertical="center" indent="2"/>
    </xf>
    <xf numFmtId="0" fontId="12" fillId="3" borderId="0" xfId="0" applyFont="1" applyFill="1" applyAlignment="1">
      <alignment horizontal="left" vertical="center" indent="2"/>
    </xf>
    <xf numFmtId="0" fontId="14" fillId="3" borderId="0" xfId="0" applyFont="1" applyFill="1"/>
    <xf numFmtId="0" fontId="15" fillId="0" borderId="0" xfId="0" applyFont="1"/>
    <xf numFmtId="0" fontId="0" fillId="4" borderId="0" xfId="0" applyFill="1" applyAlignment="1">
      <alignment horizontal="left"/>
    </xf>
    <xf numFmtId="0" fontId="0" fillId="4" borderId="0" xfId="0" applyFill="1" applyAlignment="1">
      <alignment horizontal="left" vertical="center"/>
    </xf>
    <xf numFmtId="0" fontId="0" fillId="4" borderId="0" xfId="0" applyFill="1" applyAlignment="1">
      <alignment horizontal="left" vertical="top"/>
    </xf>
    <xf numFmtId="0" fontId="9" fillId="5" borderId="0" xfId="0" applyFont="1" applyFill="1" applyAlignment="1">
      <alignment horizontal="left" vertical="top"/>
    </xf>
    <xf numFmtId="0" fontId="0" fillId="5" borderId="0" xfId="0" applyFill="1" applyAlignment="1">
      <alignment horizontal="left" vertical="top"/>
    </xf>
    <xf numFmtId="0" fontId="0" fillId="0" borderId="0" xfId="0" applyAlignment="1">
      <alignment horizontal="center" vertical="center"/>
    </xf>
    <xf numFmtId="0" fontId="0" fillId="5" borderId="0" xfId="0" applyFill="1"/>
    <xf numFmtId="0" fontId="17" fillId="4" borderId="0" xfId="0" applyFont="1" applyFill="1" applyAlignment="1">
      <alignment horizontal="center" vertical="center" wrapText="1"/>
    </xf>
    <xf numFmtId="0" fontId="20" fillId="0" borderId="0" xfId="0" applyFont="1" applyAlignment="1">
      <alignment horizontal="center" vertical="center"/>
    </xf>
    <xf numFmtId="0" fontId="12" fillId="3" borderId="0" xfId="0" applyFont="1" applyFill="1" applyAlignment="1">
      <alignment horizontal="center" vertical="center"/>
    </xf>
    <xf numFmtId="0" fontId="4" fillId="3" borderId="0" xfId="0" applyFont="1" applyFill="1" applyAlignment="1">
      <alignment horizontal="left" vertical="center"/>
    </xf>
    <xf numFmtId="0" fontId="22" fillId="0" borderId="0" xfId="0" applyFont="1"/>
    <xf numFmtId="0" fontId="17" fillId="4" borderId="0" xfId="0" applyFont="1" applyFill="1"/>
    <xf numFmtId="0" fontId="0" fillId="5" borderId="0" xfId="0" applyFill="1" applyAlignment="1">
      <alignment horizontal="left"/>
    </xf>
    <xf numFmtId="0" fontId="17" fillId="5" borderId="0" xfId="0" applyFont="1" applyFill="1"/>
    <xf numFmtId="0" fontId="14" fillId="3" borderId="0" xfId="0" applyFont="1" applyFill="1" applyAlignment="1">
      <alignment horizontal="center"/>
    </xf>
    <xf numFmtId="0" fontId="1" fillId="3" borderId="0" xfId="0" applyFont="1" applyFill="1" applyAlignment="1">
      <alignment horizontal="center" vertical="center"/>
    </xf>
    <xf numFmtId="0" fontId="23" fillId="0" borderId="0" xfId="0" applyFont="1"/>
    <xf numFmtId="0" fontId="19" fillId="0" borderId="0" xfId="0" applyFont="1" applyAlignment="1">
      <alignment horizontal="left"/>
    </xf>
    <xf numFmtId="0" fontId="0" fillId="4" borderId="0" xfId="0" applyFill="1" applyAlignment="1">
      <alignment horizont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 fillId="3" borderId="0" xfId="0" applyFont="1" applyFill="1"/>
    <xf numFmtId="0" fontId="0" fillId="0" borderId="0" xfId="0" applyAlignment="1">
      <alignment wrapText="1"/>
    </xf>
    <xf numFmtId="0" fontId="1" fillId="0" borderId="0" xfId="0" applyFont="1" applyAlignment="1">
      <alignment vertical="top" wrapText="1"/>
    </xf>
    <xf numFmtId="0" fontId="1" fillId="0" borderId="0" xfId="0" applyFont="1" applyAlignment="1">
      <alignment horizontal="center" vertical="top" wrapText="1"/>
    </xf>
    <xf numFmtId="0" fontId="6" fillId="4" borderId="0" xfId="0" applyFont="1" applyFill="1" applyAlignment="1">
      <alignment vertical="top" wrapText="1"/>
    </xf>
    <xf numFmtId="0" fontId="0" fillId="0" borderId="0" xfId="0" applyAlignment="1">
      <alignment horizontal="center" vertical="top"/>
    </xf>
    <xf numFmtId="0" fontId="29" fillId="0" borderId="0" xfId="1" applyFont="1" applyAlignment="1">
      <alignment vertical="center" wrapText="1"/>
    </xf>
    <xf numFmtId="0" fontId="4" fillId="3" borderId="0" xfId="0" applyFont="1" applyFill="1" applyAlignment="1">
      <alignment horizontal="left" vertical="center" wrapText="1"/>
    </xf>
    <xf numFmtId="0" fontId="4" fillId="3" borderId="0" xfId="0" applyFont="1" applyFill="1" applyAlignment="1">
      <alignment horizontal="center" vertical="center" wrapText="1"/>
    </xf>
    <xf numFmtId="0" fontId="27" fillId="0" borderId="0" xfId="0"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center"/>
    </xf>
    <xf numFmtId="9" fontId="17" fillId="2" borderId="9" xfId="2" applyFont="1" applyFill="1" applyBorder="1" applyAlignment="1">
      <alignment horizontal="center"/>
    </xf>
    <xf numFmtId="9" fontId="17" fillId="2" borderId="9" xfId="2" applyFont="1" applyFill="1" applyBorder="1" applyAlignment="1">
      <alignment horizontal="center" vertical="center"/>
    </xf>
    <xf numFmtId="0" fontId="28" fillId="0" borderId="0" xfId="1" applyFont="1" applyAlignment="1">
      <alignment vertical="center" wrapText="1"/>
    </xf>
    <xf numFmtId="0" fontId="34" fillId="0" borderId="0" xfId="0" applyFont="1"/>
    <xf numFmtId="0" fontId="33" fillId="0" borderId="0" xfId="0" applyFont="1" applyAlignment="1">
      <alignment vertical="center"/>
    </xf>
    <xf numFmtId="0" fontId="1" fillId="3" borderId="0" xfId="0" applyFont="1" applyFill="1" applyAlignment="1">
      <alignment horizontal="left"/>
    </xf>
    <xf numFmtId="0" fontId="0" fillId="0" borderId="0" xfId="0" applyAlignment="1">
      <alignment horizontal="left"/>
    </xf>
    <xf numFmtId="0" fontId="11" fillId="0" borderId="0" xfId="0" applyFont="1" applyAlignment="1">
      <alignment vertical="center" wrapText="1"/>
    </xf>
    <xf numFmtId="0" fontId="1" fillId="0" borderId="0" xfId="0" applyFont="1" applyAlignment="1">
      <alignment horizontal="right" wrapText="1"/>
    </xf>
    <xf numFmtId="0" fontId="11" fillId="0" borderId="0" xfId="0" applyFont="1" applyAlignment="1">
      <alignment horizontal="right" vertical="top"/>
    </xf>
    <xf numFmtId="0" fontId="0" fillId="0" borderId="0" xfId="0" applyAlignment="1">
      <alignment horizontal="center"/>
    </xf>
    <xf numFmtId="0" fontId="4" fillId="3" borderId="13" xfId="0" applyFont="1" applyFill="1" applyBorder="1" applyAlignment="1">
      <alignment horizontal="center" vertical="center" wrapText="1"/>
    </xf>
    <xf numFmtId="0" fontId="4" fillId="3" borderId="13" xfId="0" applyFont="1" applyFill="1" applyBorder="1" applyAlignment="1">
      <alignment horizontal="left" vertical="center"/>
    </xf>
    <xf numFmtId="0" fontId="4" fillId="3" borderId="14" xfId="0" applyFont="1" applyFill="1" applyBorder="1" applyAlignment="1">
      <alignment horizontal="left" vertical="center" wrapText="1"/>
    </xf>
    <xf numFmtId="0" fontId="4" fillId="3" borderId="16" xfId="0" applyFont="1" applyFill="1" applyBorder="1" applyAlignment="1">
      <alignment horizontal="right" vertical="center" wrapText="1"/>
    </xf>
    <xf numFmtId="0" fontId="4" fillId="3" borderId="21" xfId="0" applyFont="1" applyFill="1" applyBorder="1"/>
    <xf numFmtId="0" fontId="0" fillId="0" borderId="22" xfId="0" applyBorder="1"/>
    <xf numFmtId="0" fontId="4" fillId="3" borderId="23" xfId="0" applyFont="1" applyFill="1" applyBorder="1"/>
    <xf numFmtId="0" fontId="4" fillId="3" borderId="17" xfId="0" applyFont="1" applyFill="1" applyBorder="1"/>
    <xf numFmtId="0" fontId="38" fillId="0" borderId="0" xfId="0" applyFont="1"/>
    <xf numFmtId="0" fontId="1" fillId="0" borderId="0" xfId="0" applyFont="1" applyAlignment="1">
      <alignment horizontal="left"/>
    </xf>
    <xf numFmtId="0" fontId="0" fillId="0" borderId="24" xfId="0" applyBorder="1"/>
    <xf numFmtId="0" fontId="0" fillId="0" borderId="25" xfId="0" applyBorder="1"/>
    <xf numFmtId="0" fontId="0" fillId="0" borderId="26" xfId="0" applyBorder="1"/>
    <xf numFmtId="0" fontId="7" fillId="0" borderId="27" xfId="1" applyBorder="1"/>
    <xf numFmtId="0" fontId="7" fillId="0" borderId="28" xfId="1" applyBorder="1"/>
    <xf numFmtId="0" fontId="0" fillId="0" borderId="27" xfId="0" applyBorder="1"/>
    <xf numFmtId="0" fontId="0" fillId="0" borderId="25" xfId="0" applyBorder="1" applyAlignment="1">
      <alignment horizontal="left" vertical="center"/>
    </xf>
    <xf numFmtId="0" fontId="0" fillId="0" borderId="26" xfId="0" applyBorder="1" applyAlignment="1">
      <alignment horizontal="left" vertical="center"/>
    </xf>
    <xf numFmtId="0" fontId="0" fillId="0" borderId="25" xfId="0" applyBorder="1" applyAlignment="1">
      <alignment horizontal="center" vertical="center"/>
    </xf>
    <xf numFmtId="0" fontId="0" fillId="0" borderId="24" xfId="0" applyBorder="1" applyAlignment="1">
      <alignment horizontal="center" vertical="center"/>
    </xf>
    <xf numFmtId="0" fontId="0" fillId="0" borderId="26"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39" fillId="0" borderId="0" xfId="0" applyFont="1" applyAlignment="1">
      <alignment horizontal="right"/>
    </xf>
    <xf numFmtId="0" fontId="0" fillId="0" borderId="24" xfId="0" applyBorder="1" applyAlignment="1">
      <alignment horizontal="center"/>
    </xf>
    <xf numFmtId="0" fontId="11" fillId="4" borderId="9" xfId="0" applyFont="1" applyFill="1" applyBorder="1" applyAlignment="1">
      <alignment horizontal="right" vertical="top"/>
    </xf>
    <xf numFmtId="0" fontId="0" fillId="4" borderId="9" xfId="0" applyFill="1" applyBorder="1" applyAlignment="1">
      <alignment horizontal="center" vertical="top"/>
    </xf>
    <xf numFmtId="0" fontId="11" fillId="5" borderId="9" xfId="0" applyFont="1" applyFill="1" applyBorder="1" applyAlignment="1">
      <alignment horizontal="right" vertical="top"/>
    </xf>
    <xf numFmtId="0" fontId="0" fillId="5" borderId="9" xfId="0" applyFill="1" applyBorder="1" applyAlignment="1">
      <alignment horizontal="center" vertical="top"/>
    </xf>
    <xf numFmtId="0" fontId="0" fillId="0" borderId="32" xfId="0" applyBorder="1"/>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xf numFmtId="0" fontId="0" fillId="0" borderId="31" xfId="0" applyBorder="1" applyAlignment="1">
      <alignment horizontal="center"/>
    </xf>
    <xf numFmtId="0" fontId="0" fillId="0" borderId="31" xfId="0" applyBorder="1"/>
    <xf numFmtId="0" fontId="7" fillId="0" borderId="0" xfId="1" applyAlignment="1">
      <alignment vertical="top"/>
    </xf>
    <xf numFmtId="0" fontId="11" fillId="0" borderId="34" xfId="0" applyFont="1" applyBorder="1"/>
    <xf numFmtId="0" fontId="11" fillId="0" borderId="35" xfId="0" applyFont="1" applyBorder="1"/>
    <xf numFmtId="0" fontId="11" fillId="0" borderId="36" xfId="0" applyFont="1" applyBorder="1" applyAlignment="1">
      <alignment horizontal="center" vertical="center"/>
    </xf>
    <xf numFmtId="0" fontId="11" fillId="0" borderId="34" xfId="0" applyFont="1" applyBorder="1" applyAlignment="1">
      <alignment horizontal="center" vertical="center"/>
    </xf>
    <xf numFmtId="0" fontId="11" fillId="0" borderId="37" xfId="0" applyFont="1" applyBorder="1" applyAlignment="1">
      <alignment wrapText="1"/>
    </xf>
    <xf numFmtId="0" fontId="0" fillId="4" borderId="0" xfId="0" applyFont="1" applyFill="1" applyAlignment="1">
      <alignment vertical="top" wrapText="1"/>
    </xf>
    <xf numFmtId="0" fontId="2" fillId="4" borderId="0" xfId="0" applyFont="1" applyFill="1" applyAlignment="1">
      <alignment horizontal="center" vertical="center"/>
    </xf>
    <xf numFmtId="0" fontId="0" fillId="4" borderId="0" xfId="0" applyFill="1" applyAlignment="1">
      <alignment horizontal="left" vertical="top" wrapText="1"/>
    </xf>
    <xf numFmtId="0" fontId="40" fillId="4" borderId="0" xfId="0" applyFont="1" applyFill="1" applyAlignment="1">
      <alignment horizontal="center" vertical="center" wrapText="1"/>
    </xf>
    <xf numFmtId="0" fontId="12" fillId="3" borderId="0" xfId="0" applyFont="1" applyFill="1" applyAlignment="1">
      <alignment horizontal="center" vertical="center"/>
    </xf>
    <xf numFmtId="0" fontId="22" fillId="4" borderId="1" xfId="1" applyFont="1" applyFill="1" applyBorder="1" applyAlignment="1">
      <alignment horizontal="center" vertical="center" wrapText="1"/>
    </xf>
    <xf numFmtId="0" fontId="22" fillId="4" borderId="2" xfId="1" applyFont="1" applyFill="1" applyBorder="1" applyAlignment="1">
      <alignment horizontal="center" vertical="center" wrapText="1"/>
    </xf>
    <xf numFmtId="0" fontId="22" fillId="4" borderId="3" xfId="1" applyFont="1" applyFill="1" applyBorder="1" applyAlignment="1">
      <alignment horizontal="center" vertical="center" wrapText="1"/>
    </xf>
    <xf numFmtId="0" fontId="22" fillId="4" borderId="4" xfId="1" applyFont="1" applyFill="1" applyBorder="1" applyAlignment="1">
      <alignment horizontal="center" vertical="center" wrapText="1"/>
    </xf>
    <xf numFmtId="0" fontId="22" fillId="4" borderId="0" xfId="1" applyFont="1" applyFill="1" applyAlignment="1">
      <alignment horizontal="center" vertical="center" wrapText="1"/>
    </xf>
    <xf numFmtId="0" fontId="22" fillId="4" borderId="5" xfId="1" applyFont="1" applyFill="1" applyBorder="1" applyAlignment="1">
      <alignment horizontal="center" vertical="center" wrapText="1"/>
    </xf>
    <xf numFmtId="0" fontId="22" fillId="4" borderId="6" xfId="1" applyFont="1" applyFill="1" applyBorder="1" applyAlignment="1">
      <alignment horizontal="center" vertical="center" wrapText="1"/>
    </xf>
    <xf numFmtId="0" fontId="22" fillId="4" borderId="7" xfId="1" applyFont="1" applyFill="1" applyBorder="1" applyAlignment="1">
      <alignment horizontal="center" vertical="center" wrapText="1"/>
    </xf>
    <xf numFmtId="0" fontId="22" fillId="4" borderId="8" xfId="1" applyFont="1" applyFill="1" applyBorder="1" applyAlignment="1">
      <alignment horizontal="center" vertical="center" wrapText="1"/>
    </xf>
    <xf numFmtId="0" fontId="21" fillId="0" borderId="0" xfId="1" applyFont="1" applyAlignment="1">
      <alignment horizontal="center" vertical="center" wrapText="1"/>
    </xf>
    <xf numFmtId="0" fontId="37" fillId="0" borderId="0" xfId="1" applyFont="1" applyAlignment="1">
      <alignment horizontal="center" vertical="center" wrapText="1"/>
    </xf>
    <xf numFmtId="0" fontId="4" fillId="3" borderId="13" xfId="0" applyFont="1" applyFill="1" applyBorder="1" applyAlignment="1">
      <alignment horizontal="left" vertical="center" wrapText="1"/>
    </xf>
    <xf numFmtId="0" fontId="4" fillId="3" borderId="0" xfId="0" applyFont="1" applyFill="1" applyAlignment="1">
      <alignment horizontal="left" vertical="center" wrapText="1"/>
    </xf>
    <xf numFmtId="0" fontId="30" fillId="3" borderId="18" xfId="0" applyFont="1" applyFill="1" applyBorder="1" applyAlignment="1">
      <alignment horizontal="left" vertical="center"/>
    </xf>
    <xf numFmtId="0" fontId="30" fillId="3" borderId="19" xfId="0" applyFont="1" applyFill="1" applyBorder="1" applyAlignment="1">
      <alignment horizontal="left" vertical="center"/>
    </xf>
    <xf numFmtId="0" fontId="30" fillId="3" borderId="20" xfId="0" applyFont="1" applyFill="1" applyBorder="1" applyAlignment="1">
      <alignment horizontal="left" vertical="center"/>
    </xf>
    <xf numFmtId="0" fontId="31" fillId="3" borderId="15" xfId="0" applyFont="1" applyFill="1" applyBorder="1" applyAlignment="1">
      <alignment horizontal="left" vertical="center"/>
    </xf>
    <xf numFmtId="9" fontId="32" fillId="2" borderId="9" xfId="2" applyFont="1" applyFill="1" applyBorder="1" applyAlignment="1">
      <alignment horizontal="center" vertical="center"/>
    </xf>
    <xf numFmtId="0" fontId="1" fillId="3" borderId="9" xfId="0" applyFont="1" applyFill="1" applyBorder="1" applyAlignment="1">
      <alignment horizontal="center" vertical="center" wrapText="1"/>
    </xf>
    <xf numFmtId="0" fontId="0" fillId="5" borderId="9" xfId="0" applyFill="1" applyBorder="1" applyAlignment="1">
      <alignment vertical="top"/>
    </xf>
    <xf numFmtId="0" fontId="0" fillId="4" borderId="9" xfId="0" applyFill="1" applyBorder="1" applyAlignment="1">
      <alignment vertical="top"/>
    </xf>
    <xf numFmtId="0" fontId="35" fillId="0" borderId="10"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12" xfId="0" applyFont="1" applyBorder="1" applyAlignment="1">
      <alignment horizontal="center" vertical="center" wrapText="1"/>
    </xf>
    <xf numFmtId="0" fontId="0" fillId="0" borderId="0" xfId="0" applyAlignment="1">
      <alignment vertical="top"/>
    </xf>
    <xf numFmtId="0" fontId="34" fillId="0" borderId="0" xfId="0" applyFont="1" applyAlignment="1">
      <alignment horizontal="center" vertical="center" wrapText="1"/>
    </xf>
    <xf numFmtId="0" fontId="24" fillId="0" borderId="0" xfId="0" applyFont="1" applyAlignment="1">
      <alignment horizontal="center" vertical="center" wrapText="1"/>
    </xf>
  </cellXfs>
  <cellStyles count="3">
    <cellStyle name="Hyperlink" xfId="1" builtinId="8"/>
    <cellStyle name="Procent" xfId="2" builtinId="5"/>
    <cellStyle name="Standaard" xfId="0" builtinId="0"/>
  </cellStyles>
  <dxfs count="10">
    <dxf>
      <font>
        <color theme="2"/>
      </font>
    </dxf>
    <dxf>
      <font>
        <color theme="0"/>
      </font>
      <fill>
        <patternFill patternType="none">
          <bgColor auto="1"/>
        </patternFill>
      </fill>
    </dxf>
    <dxf>
      <font>
        <color theme="2" tint="-0.24994659260841701"/>
      </font>
      <fill>
        <patternFill>
          <bgColor theme="2"/>
        </patternFill>
      </fill>
    </dxf>
    <dxf>
      <font>
        <color theme="2" tint="-0.24994659260841701"/>
      </font>
      <fill>
        <patternFill patternType="solid">
          <bgColor theme="2"/>
        </patternFill>
      </fill>
    </dxf>
    <dxf>
      <font>
        <color theme="2" tint="-9.9948118533890809E-2"/>
      </font>
      <fill>
        <patternFill>
          <bgColor theme="2"/>
        </patternFill>
      </fill>
    </dxf>
    <dxf>
      <alignment horizontal="center" vertical="bottom" textRotation="0" wrapText="0" indent="0" justifyLastLine="0" shrinkToFit="0" readingOrder="0"/>
    </dxf>
    <dxf>
      <border diagonalUp="0" diagonalDown="0">
        <left/>
        <right style="thin">
          <color theme="4"/>
        </right>
        <top/>
        <bottom/>
        <vertical/>
        <horizontal/>
      </border>
    </dxf>
    <dxf>
      <border outline="0">
        <top style="thin">
          <color theme="4"/>
        </top>
      </border>
    </dxf>
    <dxf>
      <border outline="0">
        <bottom style="medium">
          <color theme="4"/>
        </bottom>
      </border>
    </dxf>
    <dxf>
      <font>
        <b/>
        <i val="0"/>
        <strike val="0"/>
        <condense val="0"/>
        <extend val="0"/>
        <outline val="0"/>
        <shadow val="0"/>
        <u val="none"/>
        <vertAlign val="baseline"/>
        <sz val="11"/>
        <color theme="1"/>
        <name val="Aptos Narrow"/>
        <family val="2"/>
        <scheme val="minor"/>
      </font>
      <border diagonalUp="0" diagonalDown="0" outline="0">
        <left style="thin">
          <color theme="4"/>
        </left>
        <right style="thin">
          <color theme="4"/>
        </right>
        <top/>
        <bottom/>
      </border>
    </dxf>
  </dxfs>
  <tableStyles count="0" defaultTableStyle="TableStyleMedium2" defaultPivotStyle="PivotStyleLight16"/>
  <colors>
    <mruColors>
      <color rgb="FFBAD8C3"/>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2CE9702-89AE-4204-8E12-FECD93340259}" name="Tabel1" displayName="Tabel1" ref="A2:W83" totalsRowShown="0" headerRowDxfId="9" headerRowBorderDxfId="8" tableBorderDxfId="7">
  <autoFilter ref="A2:W83" xr:uid="{92CE9702-89AE-4204-8E12-FECD93340259}"/>
  <tableColumns count="23">
    <tableColumn id="1" xr3:uid="{DAC48ED6-20F5-4E20-8D97-147C691F1599}" name="Bron "/>
    <tableColumn id="2" xr3:uid="{46EF9D9E-21FD-4FB2-8F81-CE82B900F922}" name="elearning"/>
    <tableColumn id="3" xr3:uid="{49F52CCB-4BE6-471A-8EDB-394F3A19F96F}" name="Bt1"/>
    <tableColumn id="4" xr3:uid="{EC1CBC8A-6C32-48D1-BA48-2D981CB5694E}" name="Bt2"/>
    <tableColumn id="5" xr3:uid="{7D986CE0-223E-47C8-9575-D46FC0D8F47E}" name="Bt3"/>
    <tableColumn id="6" xr3:uid="{1F778E95-4B4D-4B1E-847C-2840AB7989F0}" name="Bt4"/>
    <tableColumn id="7" xr3:uid="{7E7A5AB6-4CF6-4765-A303-295FB9D26B7B}" name="Bm1"/>
    <tableColumn id="8" xr3:uid="{D9DC7E84-832F-49BA-AEF5-C5DE4D520BC4}" name="Bm2"/>
    <tableColumn id="9" xr3:uid="{4B0CC956-B8BB-4AD2-A655-95D1A9912646}" name="Bm3"/>
    <tableColumn id="10" xr3:uid="{BCAE2E8C-E03D-4EB5-96E5-8CEDE67A3D38}" name="Bm4"/>
    <tableColumn id="11" xr3:uid="{89F6F878-D105-4053-956C-9154747FE15D}" name="Vl1"/>
    <tableColumn id="12" xr3:uid="{C8DB2FC4-7A48-47FD-97FD-6D5EF298F3E3}" name="Vl2"/>
    <tableColumn id="13" xr3:uid="{BB8AD49D-BF17-4754-809F-6361C2A3299B}" name="Vl3"/>
    <tableColumn id="14" xr3:uid="{C8318F45-09C3-4852-A339-BD2A5B81FF98}" name="Vl4"/>
    <tableColumn id="15" xr3:uid="{A45041CD-B8E8-4962-AEBB-EE217170CCF0}" name="Ex1"/>
    <tableColumn id="16" xr3:uid="{314E80EA-DAA0-4EC9-9129-D670D3CEC6F4}" name="Ex2"/>
    <tableColumn id="17" xr3:uid="{51BC3045-8818-4291-81A1-A017B91634E5}" name="Ex3"/>
    <tableColumn id="18" xr3:uid="{CD74442C-0188-47D8-9ABE-DE37C54B5B25}" name="Ex4"/>
    <tableColumn id="19" xr3:uid="{642C36B9-2F9E-43C4-8C38-F039572D36FF}" name="Competenties lijst " dataDxfId="6"/>
    <tableColumn id="20" xr3:uid="{0529D43D-DAE3-4892-9A11-0C278AF76676}" name="Link"/>
    <tableColumn id="21" xr3:uid="{893BDB1E-A931-4A43-9992-D5AD834782EC}" name="URL"/>
    <tableColumn id="22" xr3:uid="{7D173D36-E277-4089-9E06-B48EDA542C36}" name="Onderwerpen"/>
    <tableColumn id="23" xr3:uid="{605AEC69-982D-498F-A879-60B51E4BB710}" name="Match met onv?" dataDxfId="5"/>
  </tableColumns>
  <tableStyleInfo name="TableStyleLight1"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3" Type="http://schemas.openxmlformats.org/officeDocument/2006/relationships/hyperlink" Target="https://www.tech-cursus.nl/app/16-ai-en-ethiek/10-ethiek-op-de-tekentafel" TargetMode="External"/><Relationship Id="rId18" Type="http://schemas.openxmlformats.org/officeDocument/2006/relationships/hyperlink" Target="https://course.elementsofai.com/nl/1/2" TargetMode="External"/><Relationship Id="rId26" Type="http://schemas.openxmlformats.org/officeDocument/2006/relationships/hyperlink" Target="https://course.elementsofai.com/nl/4/1" TargetMode="External"/><Relationship Id="rId39" Type="http://schemas.openxmlformats.org/officeDocument/2006/relationships/hyperlink" Target="https://www.digitale-weerbaarheid.nl/cursus/8-artificial-intelligence/4-intellectueel-lui" TargetMode="External"/><Relationship Id="rId21" Type="http://schemas.openxmlformats.org/officeDocument/2006/relationships/hyperlink" Target="https://course.elementsofai.com/nl/2/2" TargetMode="External"/><Relationship Id="rId34" Type="http://schemas.openxmlformats.org/officeDocument/2006/relationships/hyperlink" Target="https://course.elementsofai.com/nl/6/3" TargetMode="External"/><Relationship Id="rId42" Type="http://schemas.openxmlformats.org/officeDocument/2006/relationships/hyperlink" Target="https://www.it-academieoverheid.nl/onderwerpen/a/artificiele-intelligentie/documenten/videos/2020/05/19/webinar-aan-de-slag-met-ai-binnen-de-overheid" TargetMode="External"/><Relationship Id="rId47" Type="http://schemas.openxmlformats.org/officeDocument/2006/relationships/table" Target="../tables/table1.xml"/><Relationship Id="rId7" Type="http://schemas.openxmlformats.org/officeDocument/2006/relationships/hyperlink" Target="https://www.tech-cursus.nl/app/1-de-nationale-ai-cursus/8-werk-van-de-toekomst" TargetMode="External"/><Relationship Id="rId2" Type="http://schemas.openxmlformats.org/officeDocument/2006/relationships/hyperlink" Target="https://www.tech-cursus.nl/app/1-de-nationale-ai-cursus/3-hallo-algoritme" TargetMode="External"/><Relationship Id="rId16" Type="http://schemas.openxmlformats.org/officeDocument/2006/relationships/hyperlink" Target="https://www.tech-cursus.nl/app/16-ai-en-ethiek/7-kom-in-actie" TargetMode="External"/><Relationship Id="rId29" Type="http://schemas.openxmlformats.org/officeDocument/2006/relationships/hyperlink" Target="https://course.elementsofai.com/nl/5/1" TargetMode="External"/><Relationship Id="rId1" Type="http://schemas.openxmlformats.org/officeDocument/2006/relationships/hyperlink" Target="https://www.tech-cursus.nl/app/1-de-nationale-ai-cursus/1-wereld-van-ai" TargetMode="External"/><Relationship Id="rId6" Type="http://schemas.openxmlformats.org/officeDocument/2006/relationships/hyperlink" Target="https://www.tech-cursus.nl/app/1-de-nationale-ai-cursus/7-ai-en-de-overheid" TargetMode="External"/><Relationship Id="rId11" Type="http://schemas.openxmlformats.org/officeDocument/2006/relationships/hyperlink" Target="https://www.tech-cursus.nl/app/16-ai-en-ethiek/4-kunstmatige-ongelijkheid" TargetMode="External"/><Relationship Id="rId24" Type="http://schemas.openxmlformats.org/officeDocument/2006/relationships/hyperlink" Target="https://course.elementsofai.com/nl/3/2" TargetMode="External"/><Relationship Id="rId32" Type="http://schemas.openxmlformats.org/officeDocument/2006/relationships/hyperlink" Target="https://course.elementsofai.com/nl/6/1" TargetMode="External"/><Relationship Id="rId37" Type="http://schemas.openxmlformats.org/officeDocument/2006/relationships/hyperlink" Target="https://www.digitale-weerbaarheid.nl/cursus/8-artificial-intelligence/1-wat-is-ai" TargetMode="External"/><Relationship Id="rId40" Type="http://schemas.openxmlformats.org/officeDocument/2006/relationships/hyperlink" Target="https://www.digitale-weerbaarheid.nl/cursus/8-artificial-intelligence/2-aan-de-slag-met-ai" TargetMode="External"/><Relationship Id="rId45" Type="http://schemas.openxmlformats.org/officeDocument/2006/relationships/hyperlink" Target="https://leerplatform.it-academieoverheid.nl/course/view.php?id=58" TargetMode="External"/><Relationship Id="rId5" Type="http://schemas.openxmlformats.org/officeDocument/2006/relationships/hyperlink" Target="https://www.tech-cursus.nl/app/1-de-nationale-ai-cursus/11-creatief-met-ai" TargetMode="External"/><Relationship Id="rId15" Type="http://schemas.openxmlformats.org/officeDocument/2006/relationships/hyperlink" Target="https://www.tech-cursus.nl/app/16-ai-en-ethiek/6-ai-en-de-democratie" TargetMode="External"/><Relationship Id="rId23" Type="http://schemas.openxmlformats.org/officeDocument/2006/relationships/hyperlink" Target="https://course.elementsofai.com/nl/3/1" TargetMode="External"/><Relationship Id="rId28" Type="http://schemas.openxmlformats.org/officeDocument/2006/relationships/hyperlink" Target="https://course.elementsofai.com/nl/4/3" TargetMode="External"/><Relationship Id="rId36" Type="http://schemas.openxmlformats.org/officeDocument/2006/relationships/hyperlink" Target="https://www.tech-cursus.nl/app/16-ai-en-ethiek/3-het-platform-probleem" TargetMode="External"/><Relationship Id="rId10" Type="http://schemas.openxmlformats.org/officeDocument/2006/relationships/hyperlink" Target="https://www.tech-cursus.nl/app/16-ai-en-ethiek/3-het-platform-probleem" TargetMode="External"/><Relationship Id="rId19" Type="http://schemas.openxmlformats.org/officeDocument/2006/relationships/hyperlink" Target="https://course.elementsofai.com/nl/1/3" TargetMode="External"/><Relationship Id="rId31" Type="http://schemas.openxmlformats.org/officeDocument/2006/relationships/hyperlink" Target="https://course.elementsofai.com/nl/5/3" TargetMode="External"/><Relationship Id="rId44" Type="http://schemas.openxmlformats.org/officeDocument/2006/relationships/hyperlink" Target="https://www.it-academieoverheid.nl/onderwerpen/d/data/documenten/videos/2020/02/11/webinar-hoe-gebruik-je-data-in-je-werk" TargetMode="External"/><Relationship Id="rId4" Type="http://schemas.openxmlformats.org/officeDocument/2006/relationships/hyperlink" Target="https://www.tech-cursus.nl/app/1-de-nationale-ai-cursus/9-generatieve-ai" TargetMode="External"/><Relationship Id="rId9" Type="http://schemas.openxmlformats.org/officeDocument/2006/relationships/hyperlink" Target="https://www.tech-cursus.nl/app/16-ai-en-ethiek/2-is-het-internet-stuk" TargetMode="External"/><Relationship Id="rId14" Type="http://schemas.openxmlformats.org/officeDocument/2006/relationships/hyperlink" Target="https://www.tech-cursus.nl/app/16-ai-en-ethiek/9-solliciteren-bij-een-algoritme" TargetMode="External"/><Relationship Id="rId22" Type="http://schemas.openxmlformats.org/officeDocument/2006/relationships/hyperlink" Target="https://course.elementsofai.com/nl/2/3" TargetMode="External"/><Relationship Id="rId27" Type="http://schemas.openxmlformats.org/officeDocument/2006/relationships/hyperlink" Target="https://course.elementsofai.com/nl/4/2" TargetMode="External"/><Relationship Id="rId30" Type="http://schemas.openxmlformats.org/officeDocument/2006/relationships/hyperlink" Target="https://course.elementsofai.com/nl/5/2" TargetMode="External"/><Relationship Id="rId35" Type="http://schemas.openxmlformats.org/officeDocument/2006/relationships/hyperlink" Target="https://www.tech-cursus.nl/app/1-de-nationale-ai-cursus/8-werk-van-de-toekomst" TargetMode="External"/><Relationship Id="rId43" Type="http://schemas.openxmlformats.org/officeDocument/2006/relationships/hyperlink" Target="https://www.it-academieoverheid.nl/onderwerpen/m/microlearnings-over-ethiek" TargetMode="External"/><Relationship Id="rId8" Type="http://schemas.openxmlformats.org/officeDocument/2006/relationships/hyperlink" Target="https://www.tech-cursus.nl/app/16-ai-en-ethiek/1-introductie" TargetMode="External"/><Relationship Id="rId3" Type="http://schemas.openxmlformats.org/officeDocument/2006/relationships/hyperlink" Target="https://www.tech-cursus.nl/app/1-de-nationale-ai-cursus/5-deep-learning" TargetMode="External"/><Relationship Id="rId12" Type="http://schemas.openxmlformats.org/officeDocument/2006/relationships/hyperlink" Target="https://www.tech-cursus.nl/app/16-ai-en-ethiek/5-desinformatie-en-nepnieuws" TargetMode="External"/><Relationship Id="rId17" Type="http://schemas.openxmlformats.org/officeDocument/2006/relationships/hyperlink" Target="https://course.elementsofai.com/nl/1/1" TargetMode="External"/><Relationship Id="rId25" Type="http://schemas.openxmlformats.org/officeDocument/2006/relationships/hyperlink" Target="https://course.elementsofai.com/nl/3/3" TargetMode="External"/><Relationship Id="rId33" Type="http://schemas.openxmlformats.org/officeDocument/2006/relationships/hyperlink" Target="https://course.elementsofai.com/nl/6/2" TargetMode="External"/><Relationship Id="rId38" Type="http://schemas.openxmlformats.org/officeDocument/2006/relationships/hyperlink" Target="https://www.digitale-weerbaarheid.nl/cursus/8-artificial-intelligence/3-inclusiviteit" TargetMode="External"/><Relationship Id="rId46" Type="http://schemas.openxmlformats.org/officeDocument/2006/relationships/printerSettings" Target="../printerSettings/printerSettings5.bin"/><Relationship Id="rId20" Type="http://schemas.openxmlformats.org/officeDocument/2006/relationships/hyperlink" Target="https://course.elementsofai.com/nl/2/1" TargetMode="External"/><Relationship Id="rId41" Type="http://schemas.openxmlformats.org/officeDocument/2006/relationships/hyperlink" Target="https://www.it-academieoverheid.nl/onderwerpen/a/artificiele-intelligentie/documenten/videos/2021/06/30/algoritmes-voor-bestuurde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4807D-D9B3-423F-AF64-F42567F25810}">
  <dimension ref="B1:I57"/>
  <sheetViews>
    <sheetView tabSelected="1" zoomScale="78" zoomScaleNormal="78" workbookViewId="0">
      <selection activeCell="F16" sqref="F16"/>
    </sheetView>
  </sheetViews>
  <sheetFormatPr defaultRowHeight="14.25"/>
  <cols>
    <col min="1" max="1" width="4.375" customWidth="1"/>
    <col min="2" max="2" width="29" customWidth="1"/>
    <col min="3" max="3" width="75.875" customWidth="1"/>
    <col min="4" max="4" width="6.875" customWidth="1"/>
    <col min="5" max="5" width="31.875" customWidth="1"/>
    <col min="6" max="6" width="11.5" customWidth="1"/>
    <col min="7" max="7" width="11.75" customWidth="1"/>
    <col min="8" max="8" width="9" bestFit="1" customWidth="1"/>
    <col min="9" max="9" width="6.875" bestFit="1" customWidth="1"/>
  </cols>
  <sheetData>
    <row r="1" spans="2:9" ht="46.5" customHeight="1">
      <c r="B1" s="111" t="s">
        <v>0</v>
      </c>
      <c r="C1" s="111"/>
    </row>
    <row r="2" spans="2:9" ht="24" customHeight="1">
      <c r="E2" s="33" t="s">
        <v>1</v>
      </c>
      <c r="F2" s="114" t="s">
        <v>2</v>
      </c>
      <c r="G2" s="114"/>
    </row>
    <row r="3" spans="2:9" ht="51.75" customHeight="1">
      <c r="B3" s="114" t="s">
        <v>3</v>
      </c>
      <c r="C3" s="112" t="s">
        <v>4</v>
      </c>
      <c r="E3" s="31"/>
      <c r="F3" s="113" t="str">
        <f>IF(OR(E3="",E3="Kies je rol hier",E3="Kies hier je rol"),"Kies links eerst een rol, dan zie je het benodigde niveau",VLOOKUP(E3,metadata!A3:B14,2,FALSE))</f>
        <v>Kies links eerst een rol, dan zie je het benodigde niveau</v>
      </c>
      <c r="G3" s="113"/>
      <c r="I3" s="1"/>
    </row>
    <row r="4" spans="2:9" ht="15.75">
      <c r="B4" s="114"/>
      <c r="C4" s="112"/>
      <c r="I4" s="1"/>
    </row>
    <row r="5" spans="2:9" ht="15" customHeight="1">
      <c r="B5" s="114"/>
      <c r="C5" s="112"/>
      <c r="E5" s="115" t="s">
        <v>5</v>
      </c>
      <c r="F5" s="116"/>
      <c r="G5" s="117"/>
      <c r="I5" s="1"/>
    </row>
    <row r="6" spans="2:9" ht="15.75">
      <c r="B6" s="114"/>
      <c r="C6" s="112"/>
      <c r="E6" s="118"/>
      <c r="F6" s="119"/>
      <c r="G6" s="120"/>
      <c r="I6" s="1"/>
    </row>
    <row r="7" spans="2:9" ht="15.75">
      <c r="B7" s="114"/>
      <c r="C7" s="112"/>
      <c r="E7" s="118"/>
      <c r="F7" s="119"/>
      <c r="G7" s="120"/>
      <c r="I7" s="1"/>
    </row>
    <row r="8" spans="2:9" ht="16.5" thickBot="1">
      <c r="B8" s="114"/>
      <c r="C8" s="112"/>
      <c r="E8" s="121"/>
      <c r="F8" s="122"/>
      <c r="G8" s="123"/>
      <c r="I8" s="1"/>
    </row>
    <row r="9" spans="2:9" ht="18.75">
      <c r="B9" s="32"/>
    </row>
    <row r="10" spans="2:9" ht="71.25">
      <c r="B10" s="33" t="s">
        <v>6</v>
      </c>
      <c r="C10" s="12" t="s">
        <v>357</v>
      </c>
    </row>
    <row r="11" spans="2:9" ht="18.75">
      <c r="B11" s="32"/>
    </row>
    <row r="12" spans="2:9" ht="30" customHeight="1">
      <c r="B12" s="114" t="s">
        <v>7</v>
      </c>
      <c r="C12" s="110" t="s">
        <v>8</v>
      </c>
    </row>
    <row r="13" spans="2:9">
      <c r="B13" s="114"/>
      <c r="C13" s="12"/>
      <c r="E13" t="s">
        <v>9</v>
      </c>
    </row>
    <row r="14" spans="2:9" ht="34.5" customHeight="1">
      <c r="B14" s="114"/>
      <c r="C14" s="12" t="s">
        <v>10</v>
      </c>
    </row>
    <row r="15" spans="2:9">
      <c r="B15" s="114"/>
      <c r="C15" s="12"/>
    </row>
    <row r="16" spans="2:9" ht="47.25" customHeight="1">
      <c r="B16" s="114"/>
      <c r="C16" s="12" t="s">
        <v>11</v>
      </c>
    </row>
    <row r="17" spans="2:3" ht="18">
      <c r="B17" s="33"/>
      <c r="C17" s="12"/>
    </row>
    <row r="18" spans="2:3" ht="18">
      <c r="B18" s="32"/>
    </row>
    <row r="19" spans="2:3" ht="21" customHeight="1">
      <c r="B19" s="114" t="s">
        <v>12</v>
      </c>
      <c r="C19" s="50" t="s">
        <v>13</v>
      </c>
    </row>
    <row r="20" spans="2:3" ht="21" customHeight="1">
      <c r="B20" s="114"/>
      <c r="C20" s="12" t="s">
        <v>14</v>
      </c>
    </row>
    <row r="21" spans="2:3" ht="21" customHeight="1">
      <c r="B21" s="114"/>
      <c r="C21" s="12" t="s">
        <v>15</v>
      </c>
    </row>
    <row r="22" spans="2:3">
      <c r="B22" s="114"/>
      <c r="C22" s="50"/>
    </row>
    <row r="23" spans="2:3" ht="15.75" customHeight="1">
      <c r="B23" s="32"/>
    </row>
    <row r="24" spans="2:3" ht="15.75" customHeight="1">
      <c r="B24" s="114" t="s">
        <v>16</v>
      </c>
      <c r="C24" s="112" t="s">
        <v>356</v>
      </c>
    </row>
    <row r="25" spans="2:3" ht="15.75" customHeight="1">
      <c r="B25" s="114"/>
      <c r="C25" s="112"/>
    </row>
    <row r="26" spans="2:3" ht="15" customHeight="1">
      <c r="B26" s="114"/>
      <c r="C26" s="112"/>
    </row>
    <row r="27" spans="2:3" ht="15" customHeight="1">
      <c r="B27" s="114"/>
      <c r="C27" s="112"/>
    </row>
    <row r="28" spans="2:3" ht="15" customHeight="1">
      <c r="B28" s="114"/>
      <c r="C28" s="112"/>
    </row>
    <row r="29" spans="2:3" ht="15" customHeight="1">
      <c r="B29" s="114"/>
      <c r="C29" s="112"/>
    </row>
    <row r="30" spans="2:3" ht="15" customHeight="1">
      <c r="B30" s="114"/>
      <c r="C30" s="112"/>
    </row>
    <row r="31" spans="2:3" ht="15" customHeight="1">
      <c r="B31" s="114"/>
      <c r="C31" s="112"/>
    </row>
    <row r="32" spans="2:3" ht="15" customHeight="1">
      <c r="B32" s="114"/>
      <c r="C32" s="112"/>
    </row>
    <row r="33" spans="2:3" ht="15" customHeight="1">
      <c r="B33" s="114"/>
      <c r="C33" s="112"/>
    </row>
    <row r="34" spans="2:3" ht="15" customHeight="1">
      <c r="B34" s="114"/>
      <c r="C34" s="112"/>
    </row>
    <row r="36" spans="2:3" ht="25.5" customHeight="1"/>
    <row r="38" spans="2:3" ht="12" customHeight="1"/>
    <row r="39" spans="2:3" ht="15" customHeight="1"/>
    <row r="40" spans="2:3" ht="15" customHeight="1"/>
    <row r="41" spans="2:3" ht="15" customHeight="1"/>
    <row r="42" spans="2:3" ht="15" customHeight="1"/>
    <row r="44" spans="2:3" ht="15" customHeight="1"/>
    <row r="45" spans="2:3" ht="15" customHeight="1"/>
    <row r="46" spans="2:3" ht="15" customHeight="1"/>
    <row r="47" spans="2:3" ht="15" customHeight="1"/>
    <row r="49" ht="15" customHeight="1"/>
    <row r="50" ht="15" customHeight="1"/>
    <row r="51" ht="15" customHeight="1"/>
    <row r="52" ht="15" customHeight="1"/>
    <row r="54" ht="15" customHeight="1"/>
    <row r="55" ht="15" customHeight="1"/>
    <row r="56" ht="15" customHeight="1"/>
    <row r="57" ht="15" customHeight="1"/>
  </sheetData>
  <mergeCells count="10">
    <mergeCell ref="C24:C34"/>
    <mergeCell ref="B19:B22"/>
    <mergeCell ref="B12:B16"/>
    <mergeCell ref="B24:B34"/>
    <mergeCell ref="B1:C1"/>
    <mergeCell ref="C3:C8"/>
    <mergeCell ref="F3:G3"/>
    <mergeCell ref="B3:B8"/>
    <mergeCell ref="F2:G2"/>
    <mergeCell ref="E5:G8"/>
  </mergeCells>
  <phoneticPr fontId="16" type="noConversion"/>
  <hyperlinks>
    <hyperlink ref="E5" location="'Self-assessment - Start hier!'!A1" display="Rol bepaald? Ga dan naar tab 2 om de vragen in te vullen" xr:uid="{EF4FBFF1-398C-41AD-B4C8-C22DF7C5D243}"/>
    <hyperlink ref="E5:G8" location="Start!A1" display="Rol bepaald? Klik hier om de vragenlijst te starten!" xr:uid="{3E72CD92-8D75-43B8-BFEE-657AE861AA55}"/>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promptTitle="Kies je rol" prompt="Kies je rol" xr:uid="{620D3FCB-525F-456D-A27D-51CCA3A02FB9}">
          <x14:formula1>
            <xm:f>metadata!$A$3:$A$14</xm:f>
          </x14:formula1>
          <xm:sqref>E3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77525-698B-4080-BE32-F0F5D2B699F4}">
  <dimension ref="A1:F130"/>
  <sheetViews>
    <sheetView showZeros="0" zoomScale="60" zoomScaleNormal="60" workbookViewId="0">
      <selection activeCell="C3" sqref="C3"/>
    </sheetView>
  </sheetViews>
  <sheetFormatPr defaultRowHeight="14.25"/>
  <cols>
    <col min="1" max="1" width="189.625" customWidth="1"/>
    <col min="2" max="2" width="47.75" customWidth="1"/>
    <col min="3" max="3" width="12.125" customWidth="1"/>
    <col min="4" max="4" width="8.875" customWidth="1"/>
    <col min="5" max="5" width="4.75" customWidth="1"/>
    <col min="6" max="6" width="12.875" customWidth="1"/>
    <col min="7" max="7" width="10.875" customWidth="1"/>
    <col min="8" max="8" width="19.25" customWidth="1"/>
    <col min="9" max="9" width="11.375" customWidth="1"/>
    <col min="10" max="10" width="9.125" customWidth="1"/>
  </cols>
  <sheetData>
    <row r="1" spans="1:3" ht="48" customHeight="1">
      <c r="A1" s="20" t="str">
        <f>"Geselecteerd niveau:    " &amp; 'Introductie en niveaubepaling'!F3</f>
        <v>Geselecteerd niveau:    Kies links eerst een rol, dan zie je het benodigde niveau</v>
      </c>
      <c r="B1" s="124" t="s">
        <v>17</v>
      </c>
      <c r="C1" s="124"/>
    </row>
    <row r="2" spans="1:3" ht="18.75" customHeight="1">
      <c r="A2" s="21" t="s">
        <v>18</v>
      </c>
      <c r="B2" s="21"/>
      <c r="C2" s="33" t="s">
        <v>19</v>
      </c>
    </row>
    <row r="3" spans="1:3" s="19" customFormat="1">
      <c r="A3" s="19" t="e" cm="1">
        <f t="array" ref="A3">_xlfn._xlws.FILTER(
  vragen!A3:A67,
  vragen!C3:C67 &lt;= metadata!E4
)</f>
        <v>#N/A</v>
      </c>
      <c r="B3" s="18"/>
      <c r="C3" s="29"/>
    </row>
    <row r="4" spans="1:3" s="19" customFormat="1">
      <c r="B4" s="18"/>
      <c r="C4" s="29"/>
    </row>
    <row r="5" spans="1:3" s="19" customFormat="1">
      <c r="B5" s="18"/>
      <c r="C5" s="29"/>
    </row>
    <row r="6" spans="1:3" s="19" customFormat="1">
      <c r="B6" s="18"/>
      <c r="C6" s="29"/>
    </row>
    <row r="7" spans="1:3" s="19" customFormat="1">
      <c r="B7" s="18"/>
      <c r="C7" s="29"/>
    </row>
    <row r="8" spans="1:3" s="19" customFormat="1">
      <c r="B8" s="18"/>
      <c r="C8" s="29"/>
    </row>
    <row r="9" spans="1:3" s="19" customFormat="1">
      <c r="B9" s="18"/>
      <c r="C9" s="29"/>
    </row>
    <row r="10" spans="1:3" s="19" customFormat="1">
      <c r="B10" s="18"/>
      <c r="C10" s="29"/>
    </row>
    <row r="11" spans="1:3" s="19" customFormat="1">
      <c r="B11" s="18"/>
      <c r="C11" s="29"/>
    </row>
    <row r="12" spans="1:3" s="19" customFormat="1">
      <c r="B12" s="18"/>
      <c r="C12" s="29"/>
    </row>
    <row r="13" spans="1:3" s="19" customFormat="1">
      <c r="B13" s="18"/>
      <c r="C13" s="29"/>
    </row>
    <row r="14" spans="1:3" s="19" customFormat="1">
      <c r="B14" s="18"/>
      <c r="C14" s="29"/>
    </row>
    <row r="15" spans="1:3" s="19" customFormat="1">
      <c r="B15" s="18"/>
      <c r="C15" s="29"/>
    </row>
    <row r="16" spans="1:3" s="19" customFormat="1">
      <c r="B16" s="18"/>
      <c r="C16" s="29"/>
    </row>
    <row r="17" spans="2:3" s="19" customFormat="1">
      <c r="B17" s="18"/>
      <c r="C17" s="29"/>
    </row>
    <row r="18" spans="2:3" s="19" customFormat="1">
      <c r="B18" s="18"/>
      <c r="C18" s="29"/>
    </row>
    <row r="19" spans="2:3" s="19" customFormat="1">
      <c r="B19" s="18"/>
      <c r="C19" s="29"/>
    </row>
    <row r="20" spans="2:3" s="19" customFormat="1">
      <c r="B20" s="18"/>
      <c r="C20" s="29"/>
    </row>
    <row r="21" spans="2:3" s="19" customFormat="1">
      <c r="B21" s="18"/>
      <c r="C21" s="29"/>
    </row>
    <row r="22" spans="2:3" s="19" customFormat="1">
      <c r="B22" s="18"/>
      <c r="C22" s="29"/>
    </row>
    <row r="23" spans="2:3" s="19" customFormat="1">
      <c r="B23" s="18"/>
      <c r="C23" s="29"/>
    </row>
    <row r="24" spans="2:3" s="19" customFormat="1">
      <c r="B24" s="18"/>
      <c r="C24" s="29"/>
    </row>
    <row r="25" spans="2:3" s="19" customFormat="1">
      <c r="B25" s="18"/>
      <c r="C25" s="29"/>
    </row>
    <row r="26" spans="2:3" s="19" customFormat="1">
      <c r="B26" s="18"/>
      <c r="C26" s="29"/>
    </row>
    <row r="27" spans="2:3" s="19" customFormat="1">
      <c r="B27" s="18"/>
      <c r="C27" s="29"/>
    </row>
    <row r="28" spans="2:3" s="19" customFormat="1">
      <c r="B28" s="18"/>
      <c r="C28" s="29"/>
    </row>
    <row r="29" spans="2:3" s="19" customFormat="1">
      <c r="B29" s="18"/>
      <c r="C29" s="29"/>
    </row>
    <row r="30" spans="2:3" s="19" customFormat="1">
      <c r="B30" s="18"/>
      <c r="C30" s="29"/>
    </row>
    <row r="31" spans="2:3" s="19" customFormat="1">
      <c r="B31" s="18"/>
      <c r="C31" s="29"/>
    </row>
    <row r="32" spans="2:3" s="19" customFormat="1">
      <c r="B32" s="18"/>
      <c r="C32" s="29"/>
    </row>
    <row r="33" spans="2:3" s="19" customFormat="1">
      <c r="B33" s="18"/>
      <c r="C33" s="29"/>
    </row>
    <row r="34" spans="2:3" s="19" customFormat="1">
      <c r="B34" s="18"/>
      <c r="C34" s="29"/>
    </row>
    <row r="35" spans="2:3" s="19" customFormat="1">
      <c r="B35" s="18"/>
      <c r="C35" s="29"/>
    </row>
    <row r="36" spans="2:3" s="19" customFormat="1">
      <c r="B36" s="18"/>
      <c r="C36" s="29"/>
    </row>
    <row r="37" spans="2:3" s="19" customFormat="1">
      <c r="B37" s="18"/>
      <c r="C37" s="29"/>
    </row>
    <row r="38" spans="2:3" s="19" customFormat="1">
      <c r="B38" s="18"/>
      <c r="C38" s="29"/>
    </row>
    <row r="39" spans="2:3" s="19" customFormat="1">
      <c r="B39" s="18"/>
      <c r="C39" s="29"/>
    </row>
    <row r="40" spans="2:3" s="19" customFormat="1">
      <c r="B40" s="18"/>
      <c r="C40" s="29"/>
    </row>
    <row r="41" spans="2:3" s="19" customFormat="1">
      <c r="B41" s="18"/>
      <c r="C41" s="29"/>
    </row>
    <row r="42" spans="2:3" s="19" customFormat="1">
      <c r="B42" s="18"/>
      <c r="C42" s="29"/>
    </row>
    <row r="43" spans="2:3" s="19" customFormat="1">
      <c r="B43" s="18"/>
      <c r="C43" s="29"/>
    </row>
    <row r="44" spans="2:3" s="19" customFormat="1">
      <c r="B44" s="18"/>
      <c r="C44" s="29"/>
    </row>
    <row r="45" spans="2:3" s="19" customFormat="1">
      <c r="B45" s="18"/>
      <c r="C45" s="29"/>
    </row>
    <row r="46" spans="2:3" s="19" customFormat="1">
      <c r="B46" s="18"/>
      <c r="C46" s="29"/>
    </row>
    <row r="47" spans="2:3" s="19" customFormat="1">
      <c r="B47" s="18"/>
      <c r="C47" s="29"/>
    </row>
    <row r="48" spans="2:3" s="19" customFormat="1">
      <c r="B48" s="18"/>
      <c r="C48" s="29"/>
    </row>
    <row r="49" spans="2:3" s="19" customFormat="1">
      <c r="B49" s="18"/>
      <c r="C49" s="29"/>
    </row>
    <row r="50" spans="2:3" s="19" customFormat="1">
      <c r="B50" s="18"/>
      <c r="C50" s="29"/>
    </row>
    <row r="51" spans="2:3" s="19" customFormat="1">
      <c r="B51" s="18"/>
      <c r="C51" s="29"/>
    </row>
    <row r="52" spans="2:3" s="19" customFormat="1">
      <c r="B52" s="18"/>
      <c r="C52" s="29"/>
    </row>
    <row r="53" spans="2:3" s="19" customFormat="1">
      <c r="B53" s="18"/>
      <c r="C53" s="29"/>
    </row>
    <row r="54" spans="2:3" s="19" customFormat="1">
      <c r="B54" s="18"/>
      <c r="C54" s="29"/>
    </row>
    <row r="55" spans="2:3" s="19" customFormat="1">
      <c r="B55" s="18"/>
      <c r="C55" s="29"/>
    </row>
    <row r="56" spans="2:3" s="19" customFormat="1">
      <c r="B56" s="18"/>
      <c r="C56" s="29"/>
    </row>
    <row r="57" spans="2:3" s="19" customFormat="1">
      <c r="B57" s="18"/>
      <c r="C57" s="29"/>
    </row>
    <row r="58" spans="2:3" s="19" customFormat="1">
      <c r="B58" s="18"/>
      <c r="C58" s="29"/>
    </row>
    <row r="59" spans="2:3" s="19" customFormat="1">
      <c r="C59" s="29"/>
    </row>
    <row r="60" spans="2:3" s="19" customFormat="1">
      <c r="C60" s="29"/>
    </row>
    <row r="61" spans="2:3" s="19" customFormat="1">
      <c r="C61" s="29"/>
    </row>
    <row r="62" spans="2:3" s="19" customFormat="1">
      <c r="C62" s="29"/>
    </row>
    <row r="63" spans="2:3" s="19" customFormat="1">
      <c r="C63" s="29"/>
    </row>
    <row r="64" spans="2:3" s="19" customFormat="1">
      <c r="C64" s="29"/>
    </row>
    <row r="65" spans="1:6" s="19" customFormat="1">
      <c r="C65" s="29"/>
    </row>
    <row r="66" spans="1:6" s="19" customFormat="1">
      <c r="C66" s="29"/>
    </row>
    <row r="67" spans="1:6" s="19" customFormat="1">
      <c r="C67" s="29"/>
    </row>
    <row r="68" spans="1:6" s="19" customFormat="1">
      <c r="C68" s="29"/>
    </row>
    <row r="69" spans="1:6" s="19" customFormat="1"/>
    <row r="70" spans="1:6" s="19" customFormat="1" ht="58.5" customHeight="1">
      <c r="A70" s="125" t="s">
        <v>20</v>
      </c>
      <c r="B70" s="125"/>
      <c r="C70" s="125"/>
      <c r="D70" s="52"/>
      <c r="F70" s="19" t="s">
        <v>9</v>
      </c>
    </row>
    <row r="71" spans="1:6" s="19" customFormat="1" ht="14.25" customHeight="1">
      <c r="C71" s="52"/>
      <c r="D71" s="52"/>
    </row>
    <row r="72" spans="1:6" s="19" customFormat="1" ht="15" customHeight="1">
      <c r="C72" s="52"/>
      <c r="D72" s="52"/>
    </row>
    <row r="73" spans="1:6" s="19" customFormat="1">
      <c r="C73" s="29"/>
    </row>
    <row r="74" spans="1:6" s="19" customFormat="1">
      <c r="C74" s="29"/>
    </row>
    <row r="75" spans="1:6" s="19" customFormat="1">
      <c r="C75" s="29"/>
    </row>
    <row r="76" spans="1:6" s="19" customFormat="1">
      <c r="C76" s="29"/>
    </row>
    <row r="77" spans="1:6" s="19" customFormat="1">
      <c r="C77" s="29"/>
    </row>
    <row r="78" spans="1:6" s="19" customFormat="1">
      <c r="C78" s="29"/>
    </row>
    <row r="79" spans="1:6" s="19" customFormat="1">
      <c r="C79" s="29"/>
    </row>
    <row r="80" spans="1:6" s="19" customFormat="1">
      <c r="C80" s="29"/>
    </row>
    <row r="81" spans="3:3" s="19" customFormat="1">
      <c r="C81" s="29"/>
    </row>
    <row r="82" spans="3:3" s="19" customFormat="1">
      <c r="C82" s="29"/>
    </row>
    <row r="83" spans="3:3" s="19" customFormat="1"/>
    <row r="84" spans="3:3" s="19" customFormat="1"/>
    <row r="85" spans="3:3" s="19" customFormat="1"/>
    <row r="86" spans="3:3" s="19" customFormat="1"/>
    <row r="87" spans="3:3" s="19" customFormat="1"/>
    <row r="88" spans="3:3" s="19" customFormat="1"/>
    <row r="89" spans="3:3" s="19" customFormat="1"/>
    <row r="90" spans="3:3" s="19" customFormat="1"/>
    <row r="91" spans="3:3" s="19" customFormat="1"/>
    <row r="92" spans="3:3" s="19" customFormat="1"/>
    <row r="93" spans="3:3" s="19" customFormat="1"/>
    <row r="94" spans="3:3" s="19" customFormat="1"/>
    <row r="95" spans="3:3" s="19" customFormat="1"/>
    <row r="96" spans="3:3" s="19" customFormat="1"/>
    <row r="97" s="19" customFormat="1"/>
    <row r="98" s="19" customFormat="1"/>
    <row r="99" s="19" customFormat="1"/>
    <row r="100" s="19" customFormat="1"/>
    <row r="101" s="19" customFormat="1"/>
    <row r="102" s="19" customFormat="1"/>
    <row r="103" s="19" customFormat="1"/>
    <row r="104" s="19" customFormat="1"/>
    <row r="105" s="19" customFormat="1"/>
    <row r="106" s="19" customFormat="1"/>
    <row r="107" s="19" customFormat="1"/>
    <row r="108" s="19" customFormat="1"/>
    <row r="109" s="19" customFormat="1"/>
    <row r="110" s="19" customFormat="1"/>
    <row r="111" s="19" customFormat="1"/>
    <row r="112" s="19" customFormat="1"/>
    <row r="113" s="19" customFormat="1"/>
    <row r="114" s="19" customFormat="1"/>
    <row r="115" s="19" customFormat="1"/>
    <row r="116" s="19" customFormat="1"/>
    <row r="117" s="19" customFormat="1"/>
    <row r="118" s="19" customFormat="1"/>
    <row r="119" s="19" customFormat="1"/>
    <row r="120" s="19" customFormat="1"/>
    <row r="121" s="19" customFormat="1"/>
    <row r="122" s="19" customFormat="1"/>
    <row r="123" s="19" customFormat="1"/>
    <row r="124" s="19" customFormat="1"/>
    <row r="125" s="19" customFormat="1"/>
    <row r="126" s="19" customFormat="1"/>
    <row r="127" s="19" customFormat="1"/>
    <row r="128" s="19" customFormat="1"/>
    <row r="129" s="19" customFormat="1"/>
    <row r="130" s="19" customFormat="1"/>
  </sheetData>
  <mergeCells count="2">
    <mergeCell ref="B1:C1"/>
    <mergeCell ref="A70:C70"/>
  </mergeCells>
  <hyperlinks>
    <hyperlink ref="B1" location="'Introductie en niveaubepaling'!A1" display="'Introductie en niveaubepaling'!A1" xr:uid="{C0B4FB11-6B4D-4B41-999C-1FDCA73F16E9}"/>
    <hyperlink ref="A70:C70" location="Uitslag!A1" display="Vragenlijst afgerond?        Klik hier om uw uitslag te bekijken." xr:uid="{8DBBF5AF-69D1-44EB-8814-9038773F9902}"/>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A5939007-6345-4BAC-80F8-406E0FF33394}">
          <x14:formula1>
            <xm:f>metadata!$G$3:$G$7</xm:f>
          </x14:formula1>
          <xm:sqref>C3:C68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499C7-A9E4-4D11-BC4F-9A6B4FC9A2C8}">
  <dimension ref="B2:P119"/>
  <sheetViews>
    <sheetView zoomScale="86" zoomScaleNormal="86" workbookViewId="0">
      <selection activeCell="E56" sqref="E56"/>
    </sheetView>
  </sheetViews>
  <sheetFormatPr defaultRowHeight="14.25"/>
  <cols>
    <col min="1" max="1" width="6" customWidth="1"/>
    <col min="2" max="2" width="14.375" bestFit="1" customWidth="1"/>
    <col min="3" max="3" width="33" bestFit="1" customWidth="1"/>
    <col min="4" max="4" width="34.75" customWidth="1"/>
    <col min="5" max="5" width="70.125" customWidth="1"/>
    <col min="6" max="6" width="5.25" customWidth="1"/>
    <col min="7" max="7" width="6.125" bestFit="1" customWidth="1"/>
    <col min="8" max="8" width="8.375" customWidth="1"/>
    <col min="9" max="9" width="13.75" customWidth="1"/>
    <col min="10" max="10" width="2.375" customWidth="1"/>
    <col min="11" max="11" width="16.25" customWidth="1"/>
    <col min="12" max="12" width="6.25" bestFit="1" customWidth="1"/>
    <col min="13" max="13" width="9" customWidth="1"/>
    <col min="15" max="15" width="14.375" customWidth="1"/>
    <col min="16" max="16" width="11.375" customWidth="1"/>
  </cols>
  <sheetData>
    <row r="2" spans="2:15" ht="33" customHeight="1">
      <c r="B2" s="131" t="s">
        <v>21</v>
      </c>
      <c r="C2" s="131"/>
      <c r="D2" s="131"/>
      <c r="E2" s="131"/>
      <c r="F2" s="131"/>
      <c r="G2" s="131"/>
      <c r="H2" s="131"/>
      <c r="I2" s="131"/>
      <c r="K2" s="124" t="s">
        <v>22</v>
      </c>
      <c r="L2" s="60"/>
      <c r="M2" s="60"/>
      <c r="N2" s="60"/>
      <c r="O2" s="60"/>
    </row>
    <row r="3" spans="2:15" ht="21.75" customHeight="1">
      <c r="B3" s="54" t="s">
        <v>23</v>
      </c>
      <c r="C3" s="72" t="s">
        <v>24</v>
      </c>
      <c r="D3" s="126" t="s">
        <v>25</v>
      </c>
      <c r="E3" s="127"/>
      <c r="F3" s="71"/>
      <c r="G3" s="53" t="s">
        <v>26</v>
      </c>
      <c r="H3" s="69" t="s">
        <v>27</v>
      </c>
      <c r="I3" s="70" t="s">
        <v>28</v>
      </c>
      <c r="K3" s="124"/>
      <c r="L3" s="60"/>
      <c r="M3" s="60"/>
      <c r="N3" s="60"/>
      <c r="O3" s="60"/>
    </row>
    <row r="4" spans="2:15" ht="7.5" customHeight="1">
      <c r="B4" s="47"/>
      <c r="C4" s="66"/>
      <c r="D4" s="48"/>
      <c r="E4" s="48"/>
      <c r="F4" s="48"/>
      <c r="G4" s="49"/>
      <c r="H4" s="55"/>
      <c r="K4" s="124"/>
      <c r="L4" s="60"/>
      <c r="M4" s="60"/>
      <c r="N4" s="60"/>
      <c r="O4" s="60"/>
    </row>
    <row r="5" spans="2:15" ht="15">
      <c r="B5" s="133" t="s">
        <v>29</v>
      </c>
      <c r="C5" s="94" t="s">
        <v>30</v>
      </c>
      <c r="D5" s="135" t="s">
        <v>31</v>
      </c>
      <c r="E5" s="135"/>
      <c r="F5" s="135"/>
      <c r="G5" s="95" t="s">
        <v>32</v>
      </c>
      <c r="H5" s="58" t="str" cm="1">
        <f t="array" ref="H5">IFERROR(AVERAGE(_xlfn._xlws.FILTER(metadata2!A3:A100, (metadata2!C3:C100="Kennis en begrip")*(metadata2!D3:D100="Bewust"))),  "")</f>
        <v/>
      </c>
      <c r="I5" s="132" t="str">
        <f>IFERROR(AVERAGE(H5:H8),  "")</f>
        <v/>
      </c>
      <c r="K5" s="124"/>
    </row>
    <row r="6" spans="2:15" ht="15">
      <c r="B6" s="133"/>
      <c r="C6" s="96" t="s">
        <v>33</v>
      </c>
      <c r="D6" s="134" t="s">
        <v>34</v>
      </c>
      <c r="E6" s="134"/>
      <c r="F6" s="134"/>
      <c r="G6" s="97" t="s">
        <v>35</v>
      </c>
      <c r="H6" s="58" t="str" cm="1">
        <f t="array" ref="H6">IFERROR(AVERAGE(_xlfn._xlws.FILTER(metadata2!A3:A100, (metadata2!C3:C100="In de organisatie")*(metadata2!D3:D100="Bewust"))),  "")</f>
        <v/>
      </c>
      <c r="I6" s="132"/>
      <c r="K6" s="124"/>
    </row>
    <row r="7" spans="2:15" ht="15">
      <c r="B7" s="133"/>
      <c r="C7" s="94" t="s">
        <v>36</v>
      </c>
      <c r="D7" s="135" t="s">
        <v>37</v>
      </c>
      <c r="E7" s="135"/>
      <c r="F7" s="135"/>
      <c r="G7" s="95" t="s">
        <v>38</v>
      </c>
      <c r="H7" s="58" t="str" cm="1">
        <f t="array" ref="H7">IFERROR(AVERAGE(_xlfn._xlws.FILTER(metadata2!A3:A100, (metadata2!C3:C100="Praktisch aan de slag")*(metadata2!D3:D100="Bewust"))),  "")</f>
        <v/>
      </c>
      <c r="I7" s="132"/>
    </row>
    <row r="8" spans="2:15" ht="15">
      <c r="B8" s="133"/>
      <c r="C8" s="96" t="s">
        <v>39</v>
      </c>
      <c r="D8" s="134" t="s">
        <v>40</v>
      </c>
      <c r="E8" s="134"/>
      <c r="F8" s="134"/>
      <c r="G8" s="97" t="s">
        <v>41</v>
      </c>
      <c r="H8" s="58" t="str" cm="1">
        <f t="array" ref="H8">IFERROR(AVERAGE(_xlfn._xlws.FILTER(metadata2!A3:A100, (metadata2!C3:C100="Limieten en ethische vraagstukken")*(metadata2!D3:D100="Bewust"))),  "")</f>
        <v/>
      </c>
      <c r="I8" s="132"/>
    </row>
    <row r="9" spans="2:15" ht="15">
      <c r="B9" s="65"/>
      <c r="C9" s="67"/>
      <c r="D9" s="139"/>
      <c r="E9" s="139"/>
      <c r="F9" s="139"/>
      <c r="G9" s="51"/>
      <c r="H9" s="57"/>
      <c r="I9" s="62"/>
    </row>
    <row r="10" spans="2:15" ht="15">
      <c r="B10" s="133" t="s">
        <v>42</v>
      </c>
      <c r="C10" s="94" t="s">
        <v>30</v>
      </c>
      <c r="D10" s="135" t="s">
        <v>43</v>
      </c>
      <c r="E10" s="135"/>
      <c r="F10" s="135"/>
      <c r="G10" s="95" t="s">
        <v>44</v>
      </c>
      <c r="H10" s="58" t="str" cm="1">
        <f t="array" ref="H10">IFERROR(AVERAGE(_xlfn._xlws.FILTER(metadata2!A3:A100, (metadata2!C3:C100="Kennis en begrip")*(metadata2!D3:D100="Bekwaam"))),  "")</f>
        <v/>
      </c>
      <c r="I10" s="132" t="str">
        <f>IFERROR(AVERAGE(H10:H13),  "")</f>
        <v/>
      </c>
    </row>
    <row r="11" spans="2:15" ht="15">
      <c r="B11" s="133"/>
      <c r="C11" s="96" t="s">
        <v>33</v>
      </c>
      <c r="D11" s="134" t="s">
        <v>45</v>
      </c>
      <c r="E11" s="134"/>
      <c r="F11" s="134"/>
      <c r="G11" s="97" t="s">
        <v>46</v>
      </c>
      <c r="H11" s="58" t="str" cm="1">
        <f t="array" ref="H11">IFERROR(AVERAGE(_xlfn._xlws.FILTER(metadata2!A3:A100, (metadata2!C3:C100="In de organisatie")*(metadata2!D3:D100="Bekwaam"))),  "")</f>
        <v/>
      </c>
      <c r="I11" s="132"/>
    </row>
    <row r="12" spans="2:15" ht="15">
      <c r="B12" s="133"/>
      <c r="C12" s="94" t="s">
        <v>36</v>
      </c>
      <c r="D12" s="135" t="s">
        <v>47</v>
      </c>
      <c r="E12" s="135"/>
      <c r="F12" s="135"/>
      <c r="G12" s="95" t="s">
        <v>48</v>
      </c>
      <c r="H12" s="58" t="str" cm="1">
        <f t="array" ref="H12">IFERROR(AVERAGE(_xlfn._xlws.FILTER(metadata2!A3:A100, (metadata2!C3:C100="Praktisch aan de slag")*(metadata2!D3:D100="Bekwaam"))),  "")</f>
        <v/>
      </c>
      <c r="I12" s="132"/>
    </row>
    <row r="13" spans="2:15" ht="15">
      <c r="B13" s="133"/>
      <c r="C13" s="96" t="s">
        <v>39</v>
      </c>
      <c r="D13" s="134" t="s">
        <v>49</v>
      </c>
      <c r="E13" s="134"/>
      <c r="F13" s="134"/>
      <c r="G13" s="97" t="s">
        <v>50</v>
      </c>
      <c r="H13" s="58" t="str" cm="1">
        <f t="array" ref="H13">IFERROR(AVERAGE(_xlfn._xlws.FILTER(metadata2!A3:A100, (metadata2!C3:C100="Limieten en ethische vraagstukken")*(metadata2!D3:D100="Bekwaam"))),  "")</f>
        <v/>
      </c>
      <c r="I13" s="132"/>
    </row>
    <row r="14" spans="2:15" ht="15">
      <c r="B14" s="65"/>
      <c r="C14" s="67"/>
      <c r="D14" s="139"/>
      <c r="E14" s="139"/>
      <c r="F14" s="139"/>
      <c r="G14" s="51"/>
      <c r="H14" s="56"/>
      <c r="I14" s="62"/>
    </row>
    <row r="15" spans="2:15" ht="15">
      <c r="B15" s="133" t="s">
        <v>51</v>
      </c>
      <c r="C15" s="94" t="s">
        <v>30</v>
      </c>
      <c r="D15" s="135" t="s">
        <v>52</v>
      </c>
      <c r="E15" s="135"/>
      <c r="F15" s="135"/>
      <c r="G15" s="95" t="s">
        <v>53</v>
      </c>
      <c r="H15" s="59" t="str" cm="1">
        <f t="array" ref="H15">IFERROR(AVERAGE(_xlfn._xlws.FILTER(metadata2!A3:A100, (metadata2!C3:C100="Kennis en begrip")*(metadata2!D3:D100="Vloeiend"))),  "")</f>
        <v/>
      </c>
      <c r="I15" s="132" t="str">
        <f>IFERROR(AVERAGE(H15:H18),  "")</f>
        <v/>
      </c>
    </row>
    <row r="16" spans="2:15" ht="15">
      <c r="B16" s="133"/>
      <c r="C16" s="96" t="s">
        <v>33</v>
      </c>
      <c r="D16" s="134" t="s">
        <v>54</v>
      </c>
      <c r="E16" s="134"/>
      <c r="F16" s="134"/>
      <c r="G16" s="97" t="s">
        <v>55</v>
      </c>
      <c r="H16" s="59" t="str" cm="1">
        <f t="array" ref="H16">IFERROR(AVERAGE(_xlfn._xlws.FILTER(metadata2!A3:A100, (metadata2!C3:C100="In de organisatie")*(metadata2!D3:D100="Vloeiend"))),  "")</f>
        <v/>
      </c>
      <c r="I16" s="132"/>
    </row>
    <row r="17" spans="2:10" ht="15">
      <c r="B17" s="133"/>
      <c r="C17" s="94" t="s">
        <v>36</v>
      </c>
      <c r="D17" s="135" t="s">
        <v>56</v>
      </c>
      <c r="E17" s="135"/>
      <c r="F17" s="135"/>
      <c r="G17" s="95" t="s">
        <v>57</v>
      </c>
      <c r="H17" s="59" t="str" cm="1">
        <f t="array" ref="H17">IFERROR(AVERAGE(_xlfn._xlws.FILTER(metadata2!A3:A100, (metadata2!C3:C100="Praktisch aan de slag")*(metadata2!D3:D100="Vloeiend"))),  "")</f>
        <v/>
      </c>
      <c r="I17" s="132"/>
    </row>
    <row r="18" spans="2:10" ht="15">
      <c r="B18" s="133"/>
      <c r="C18" s="96" t="s">
        <v>39</v>
      </c>
      <c r="D18" s="134" t="s">
        <v>58</v>
      </c>
      <c r="E18" s="134"/>
      <c r="F18" s="134"/>
      <c r="G18" s="97" t="s">
        <v>59</v>
      </c>
      <c r="H18" s="59" t="str" cm="1">
        <f t="array" ref="H18">IFERROR(AVERAGE(_xlfn._xlws.FILTER(metadata2!A3:A100, (metadata2!C3:C100="Limieten en ethische vraagstukken")*(metadata2!D3:D100="Vloeiend"))),  "")</f>
        <v/>
      </c>
      <c r="I18" s="132"/>
    </row>
    <row r="19" spans="2:10" ht="15">
      <c r="B19" s="65"/>
      <c r="C19" s="67"/>
      <c r="D19" s="139"/>
      <c r="E19" s="139"/>
      <c r="F19" s="139"/>
      <c r="G19" s="51"/>
      <c r="H19" s="56"/>
      <c r="I19" s="62"/>
    </row>
    <row r="20" spans="2:10" ht="15">
      <c r="B20" s="133" t="s">
        <v>60</v>
      </c>
      <c r="C20" s="94" t="s">
        <v>30</v>
      </c>
      <c r="D20" s="135" t="s">
        <v>61</v>
      </c>
      <c r="E20" s="135"/>
      <c r="F20" s="135"/>
      <c r="G20" s="95" t="s">
        <v>62</v>
      </c>
      <c r="H20" s="59" t="str" cm="1">
        <f t="array" ref="H20">IFERROR(AVERAGE(_xlfn._xlws.FILTER(metadata2!A3:A100, (metadata2!C3:C100="Kennis en begrip")*(metadata2!D3:D100="Expert"))),  "")</f>
        <v/>
      </c>
      <c r="I20" s="132" t="str">
        <f>IFERROR(AVERAGE(H20:H23),  "")</f>
        <v/>
      </c>
    </row>
    <row r="21" spans="2:10" ht="15">
      <c r="B21" s="133"/>
      <c r="C21" s="96" t="s">
        <v>33</v>
      </c>
      <c r="D21" s="134" t="s">
        <v>63</v>
      </c>
      <c r="E21" s="134"/>
      <c r="F21" s="134"/>
      <c r="G21" s="97" t="s">
        <v>64</v>
      </c>
      <c r="H21" s="59" t="str" cm="1">
        <f t="array" ref="H21">IFERROR(AVERAGE(_xlfn._xlws.FILTER(metadata2!A3:A100, (metadata2!C3:C100="In de organisatie")*(metadata2!D3:D100="Expert"))),  "")</f>
        <v/>
      </c>
      <c r="I21" s="132"/>
    </row>
    <row r="22" spans="2:10" ht="15">
      <c r="B22" s="133"/>
      <c r="C22" s="94" t="s">
        <v>36</v>
      </c>
      <c r="D22" s="135" t="s">
        <v>65</v>
      </c>
      <c r="E22" s="135"/>
      <c r="F22" s="135"/>
      <c r="G22" s="95" t="s">
        <v>66</v>
      </c>
      <c r="H22" s="59" t="str" cm="1">
        <f t="array" ref="H22">IFERROR(AVERAGE(_xlfn._xlws.FILTER(metadata2!A3:A100, (metadata2!C3:C100="Praktisch aan de slag")*(metadata2!D3:D100="Expert"))),  "")</f>
        <v/>
      </c>
      <c r="I22" s="132"/>
    </row>
    <row r="23" spans="2:10" ht="15">
      <c r="B23" s="133"/>
      <c r="C23" s="96" t="s">
        <v>39</v>
      </c>
      <c r="D23" s="134" t="s">
        <v>67</v>
      </c>
      <c r="E23" s="134"/>
      <c r="F23" s="134"/>
      <c r="G23" s="97" t="s">
        <v>68</v>
      </c>
      <c r="H23" s="59" t="str" cm="1">
        <f t="array" ref="H23">IFERROR(AVERAGE(_xlfn._xlws.FILTER(metadata2!A3:A100, (metadata2!C3:C100="Limieten en ethische vraagstukken")*(metadata2!D3:D100="Expert"))),  "")</f>
        <v/>
      </c>
      <c r="I23" s="132"/>
    </row>
    <row r="25" spans="2:10" ht="15" customHeight="1" thickBot="1"/>
    <row r="26" spans="2:10" ht="58.5" customHeight="1" thickBot="1">
      <c r="B26" s="136" t="s">
        <v>69</v>
      </c>
      <c r="C26" s="137"/>
      <c r="D26" s="137"/>
      <c r="E26" s="137"/>
      <c r="F26" s="137"/>
      <c r="G26" s="137"/>
      <c r="H26" s="137"/>
      <c r="I26" s="138"/>
    </row>
    <row r="27" spans="2:10" ht="36" customHeight="1">
      <c r="B27" s="128" t="s">
        <v>70</v>
      </c>
      <c r="C27" s="129"/>
      <c r="D27" s="129"/>
      <c r="E27" s="129"/>
      <c r="F27" s="129"/>
      <c r="G27" s="129"/>
      <c r="H27" s="129"/>
      <c r="I27" s="130"/>
    </row>
    <row r="28" spans="2:10" ht="15.75">
      <c r="B28" s="75" t="s">
        <v>71</v>
      </c>
      <c r="C28" s="75" t="s">
        <v>72</v>
      </c>
      <c r="D28" s="75" t="s">
        <v>73</v>
      </c>
      <c r="E28" s="76" t="s">
        <v>74</v>
      </c>
      <c r="F28" s="73" t="s">
        <v>75</v>
      </c>
      <c r="G28" s="73"/>
      <c r="H28" s="73"/>
      <c r="I28" s="73"/>
      <c r="J28" s="74"/>
    </row>
    <row r="29" spans="2:10" ht="15">
      <c r="B29" t="e" cm="1" vm="1">
        <f t="array" ref="B29">_xlfn._xlws.FILTER(CHOOSE({1,2,3,4}, aanbod!S3:S101, aanbod!A3:A101, aanbod!B3:B101, aanbod!V3:V101), aanbod!W3:W101=1)</f>
        <v>#VALUE!</v>
      </c>
      <c r="F29" s="77">
        <f>IFERROR(HYPERLINK(
  _xlfn.XLOOKUP(D29, aanbod!B:B, aanbod!U:U),
  D29
), "")</f>
        <v>0</v>
      </c>
    </row>
    <row r="30" spans="2:10" ht="15" customHeight="1">
      <c r="F30" s="77">
        <f>IFERROR(HYPERLINK(
  _xlfn.XLOOKUP(D30, aanbod!B:B, aanbod!U:U),
  D30
), "")</f>
        <v>0</v>
      </c>
      <c r="H30" s="41"/>
    </row>
    <row r="31" spans="2:10" ht="15" customHeight="1">
      <c r="F31" s="77">
        <f>IFERROR(HYPERLINK(
  _xlfn.XLOOKUP(D31, aanbod!B:B, aanbod!U:U),
  D31
), "")</f>
        <v>0</v>
      </c>
      <c r="H31" s="41"/>
    </row>
    <row r="32" spans="2:10" ht="15" customHeight="1">
      <c r="F32" s="77">
        <f>IFERROR(HYPERLINK(
  _xlfn.XLOOKUP(D32, aanbod!B:B, aanbod!U:U),
  D32
), "")</f>
        <v>0</v>
      </c>
      <c r="H32" s="41"/>
    </row>
    <row r="33" spans="6:16" ht="14.25" customHeight="1">
      <c r="F33" s="77">
        <f>IFERROR(HYPERLINK(
  _xlfn.XLOOKUP(D33, aanbod!B:B, aanbod!U:U),
  D33
), "")</f>
        <v>0</v>
      </c>
      <c r="H33" s="41"/>
    </row>
    <row r="34" spans="6:16" ht="14.25" customHeight="1">
      <c r="F34" s="77">
        <f>IFERROR(HYPERLINK(
  _xlfn.XLOOKUP(D34, aanbod!B:B, aanbod!U:U),
  D34
), "")</f>
        <v>0</v>
      </c>
      <c r="H34" s="41"/>
    </row>
    <row r="35" spans="6:16" ht="15" customHeight="1">
      <c r="F35" s="77">
        <f>IFERROR(HYPERLINK(
  _xlfn.XLOOKUP(D35, aanbod!B:B, aanbod!U:U),
  D35
), "")</f>
        <v>0</v>
      </c>
      <c r="H35" s="41"/>
    </row>
    <row r="36" spans="6:16" ht="15" customHeight="1">
      <c r="F36" s="77">
        <f>IFERROR(HYPERLINK(
  _xlfn.XLOOKUP(D36, aanbod!B:B, aanbod!U:U),
  D36
), "")</f>
        <v>0</v>
      </c>
      <c r="H36" s="41"/>
    </row>
    <row r="37" spans="6:16" ht="14.25" customHeight="1">
      <c r="F37" s="77">
        <f>IFERROR(HYPERLINK(
  _xlfn.XLOOKUP(D37, aanbod!B:B, aanbod!U:U),
  D37
), "")</f>
        <v>0</v>
      </c>
      <c r="H37" s="41"/>
    </row>
    <row r="38" spans="6:16" ht="14.25" customHeight="1">
      <c r="F38" s="77">
        <f>IFERROR(HYPERLINK(
  _xlfn.XLOOKUP(D38, aanbod!B:B, aanbod!U:U),
  D38
), "")</f>
        <v>0</v>
      </c>
      <c r="H38" s="41"/>
    </row>
    <row r="39" spans="6:16" ht="15" customHeight="1">
      <c r="F39" s="77">
        <f>IFERROR(HYPERLINK(
  _xlfn.XLOOKUP(D39, aanbod!B:B, aanbod!U:U),
  D39
), "")</f>
        <v>0</v>
      </c>
      <c r="H39" s="41"/>
      <c r="P39" s="41"/>
    </row>
    <row r="40" spans="6:16" ht="15" customHeight="1">
      <c r="F40" s="77">
        <f>IFERROR(HYPERLINK(
  _xlfn.XLOOKUP(D40, aanbod!B:B, aanbod!U:U),
  D40
), "")</f>
        <v>0</v>
      </c>
      <c r="H40" s="41"/>
    </row>
    <row r="41" spans="6:16" ht="15" customHeight="1">
      <c r="F41" s="77">
        <f>IFERROR(HYPERLINK(
  _xlfn.XLOOKUP(D41, aanbod!B:B, aanbod!U:U),
  D41
), "")</f>
        <v>0</v>
      </c>
      <c r="H41" s="41"/>
    </row>
    <row r="42" spans="6:16" ht="15" customHeight="1">
      <c r="F42" s="77">
        <f>IFERROR(HYPERLINK(
  _xlfn.XLOOKUP(D42, aanbod!B:B, aanbod!U:U),
  D42
), "")</f>
        <v>0</v>
      </c>
      <c r="H42" s="41"/>
    </row>
    <row r="43" spans="6:16" ht="15" customHeight="1">
      <c r="F43" s="77">
        <f>IFERROR(HYPERLINK(
  _xlfn.XLOOKUP(D43, aanbod!B:B, aanbod!U:U),
  D43
), "")</f>
        <v>0</v>
      </c>
      <c r="H43" s="41"/>
    </row>
    <row r="44" spans="6:16" ht="15" customHeight="1">
      <c r="F44" s="77">
        <f>IFERROR(HYPERLINK(
  _xlfn.XLOOKUP(D44, aanbod!B:B, aanbod!U:U),
  D44
), "")</f>
        <v>0</v>
      </c>
      <c r="H44" s="41"/>
    </row>
    <row r="45" spans="6:16" ht="15" customHeight="1">
      <c r="F45" s="77">
        <f>IFERROR(HYPERLINK(
  _xlfn.XLOOKUP(D45, aanbod!B:B, aanbod!U:U),
  D45
), "")</f>
        <v>0</v>
      </c>
      <c r="H45" s="41"/>
    </row>
    <row r="46" spans="6:16" ht="15" customHeight="1">
      <c r="F46" s="77">
        <f>IFERROR(HYPERLINK(
  _xlfn.XLOOKUP(D46, aanbod!B:B, aanbod!U:U),
  D46
), "")</f>
        <v>0</v>
      </c>
      <c r="H46" s="41"/>
    </row>
    <row r="47" spans="6:16" ht="15" customHeight="1">
      <c r="F47" s="77">
        <f>IFERROR(HYPERLINK(
  _xlfn.XLOOKUP(D47, aanbod!B:B, aanbod!U:U),
  D47
), "")</f>
        <v>0</v>
      </c>
      <c r="H47" s="41"/>
    </row>
    <row r="48" spans="6:16" ht="15" customHeight="1">
      <c r="F48" s="77">
        <f>IFERROR(HYPERLINK(
  _xlfn.XLOOKUP(D48, aanbod!B:B, aanbod!U:U),
  D48
), "")</f>
        <v>0</v>
      </c>
      <c r="H48" s="41"/>
    </row>
    <row r="49" spans="6:8" ht="15" customHeight="1">
      <c r="F49" s="77">
        <f>IFERROR(HYPERLINK(
  _xlfn.XLOOKUP(D49, aanbod!B:B, aanbod!U:U),
  D49
), "")</f>
        <v>0</v>
      </c>
      <c r="H49" s="41"/>
    </row>
    <row r="50" spans="6:8" ht="15" customHeight="1">
      <c r="F50" s="77">
        <f>IFERROR(HYPERLINK(
  _xlfn.XLOOKUP(D50, aanbod!B:B, aanbod!U:U),
  D50
), "")</f>
        <v>0</v>
      </c>
      <c r="H50" s="41"/>
    </row>
    <row r="51" spans="6:8" ht="15" customHeight="1">
      <c r="F51" s="77">
        <f>IFERROR(HYPERLINK(
  _xlfn.XLOOKUP(D51, aanbod!B:B, aanbod!U:U),
  D51
), "")</f>
        <v>0</v>
      </c>
      <c r="H51" s="41"/>
    </row>
    <row r="52" spans="6:8" ht="15" customHeight="1">
      <c r="F52" s="77">
        <f>IFERROR(HYPERLINK(
  _xlfn.XLOOKUP(D52, aanbod!B:B, aanbod!U:U),
  D52
), "")</f>
        <v>0</v>
      </c>
      <c r="H52" s="41"/>
    </row>
    <row r="53" spans="6:8" ht="15" customHeight="1">
      <c r="F53" s="77">
        <f>IFERROR(HYPERLINK(
  _xlfn.XLOOKUP(D53, aanbod!B:B, aanbod!U:U),
  D53
), "")</f>
        <v>0</v>
      </c>
      <c r="H53" s="41"/>
    </row>
    <row r="54" spans="6:8" ht="15" customHeight="1">
      <c r="F54" s="77">
        <f>IFERROR(HYPERLINK(
  _xlfn.XLOOKUP(D54, aanbod!B:B, aanbod!U:U),
  D54
), "")</f>
        <v>0</v>
      </c>
      <c r="H54" s="41"/>
    </row>
    <row r="55" spans="6:8" ht="15" customHeight="1">
      <c r="F55" s="77">
        <f>IFERROR(HYPERLINK(
  _xlfn.XLOOKUP(D55, aanbod!B:B, aanbod!U:U),
  D55
), "")</f>
        <v>0</v>
      </c>
      <c r="H55" s="41"/>
    </row>
    <row r="56" spans="6:8" ht="15" customHeight="1">
      <c r="F56" s="77">
        <f>IFERROR(HYPERLINK(
  _xlfn.XLOOKUP(D56, aanbod!B:B, aanbod!U:U),
  D56
), "")</f>
        <v>0</v>
      </c>
      <c r="H56" s="41"/>
    </row>
    <row r="57" spans="6:8" ht="15" customHeight="1">
      <c r="F57" s="77">
        <f>IFERROR(HYPERLINK(
  _xlfn.XLOOKUP(D57, aanbod!B:B, aanbod!U:U),
  D57
), "")</f>
        <v>0</v>
      </c>
      <c r="H57" s="41"/>
    </row>
    <row r="58" spans="6:8" ht="15" customHeight="1">
      <c r="F58" s="77">
        <f>IFERROR(HYPERLINK(
  _xlfn.XLOOKUP(D58, aanbod!B:B, aanbod!U:U),
  D58
), "")</f>
        <v>0</v>
      </c>
      <c r="H58" s="41"/>
    </row>
    <row r="59" spans="6:8" ht="15" customHeight="1">
      <c r="F59" s="77">
        <f>IFERROR(HYPERLINK(
  _xlfn.XLOOKUP(D59, aanbod!B:B, aanbod!U:U),
  D59
), "")</f>
        <v>0</v>
      </c>
      <c r="H59" s="41"/>
    </row>
    <row r="60" spans="6:8" ht="15" customHeight="1">
      <c r="F60" s="77">
        <f>IFERROR(HYPERLINK(
  _xlfn.XLOOKUP(D60, aanbod!B:B, aanbod!U:U),
  D60
), "")</f>
        <v>0</v>
      </c>
      <c r="H60" s="41"/>
    </row>
    <row r="61" spans="6:8" ht="15" customHeight="1">
      <c r="F61" s="77">
        <f>IFERROR(HYPERLINK(
  _xlfn.XLOOKUP(D61, aanbod!B:B, aanbod!U:U),
  D61
), "")</f>
        <v>0</v>
      </c>
      <c r="H61" s="41"/>
    </row>
    <row r="62" spans="6:8" ht="15">
      <c r="F62" s="77">
        <f>IFERROR(HYPERLINK(
  _xlfn.XLOOKUP(D62, aanbod!B:B, aanbod!U:U),
  D62
), "")</f>
        <v>0</v>
      </c>
      <c r="H62" s="41"/>
    </row>
    <row r="63" spans="6:8" ht="15">
      <c r="F63" s="77">
        <f>IFERROR(HYPERLINK(
  _xlfn.XLOOKUP(D63, aanbod!B:B, aanbod!U:U),
  D63
), "")</f>
        <v>0</v>
      </c>
      <c r="H63" s="41"/>
    </row>
    <row r="64" spans="6:8" ht="15">
      <c r="F64" s="77">
        <f>IFERROR(HYPERLINK(
  _xlfn.XLOOKUP(D64, aanbod!B:B, aanbod!U:U),
  D64
), "")</f>
        <v>0</v>
      </c>
      <c r="H64" s="41"/>
    </row>
    <row r="65" spans="3:8" ht="15">
      <c r="F65" s="77">
        <f>IFERROR(HYPERLINK(
  _xlfn.XLOOKUP(D65, aanbod!B:B, aanbod!U:U),
  D65
), "")</f>
        <v>0</v>
      </c>
      <c r="H65" s="41"/>
    </row>
    <row r="66" spans="3:8" ht="15">
      <c r="F66" s="77">
        <f>IFERROR(HYPERLINK(
  _xlfn.XLOOKUP(D66, aanbod!B:B, aanbod!U:U),
  D66
), "")</f>
        <v>0</v>
      </c>
      <c r="H66" s="41"/>
    </row>
    <row r="67" spans="3:8" ht="15">
      <c r="F67" s="77">
        <f>IFERROR(HYPERLINK(
  _xlfn.XLOOKUP(D67, aanbod!B:B, aanbod!U:U),
  D67
), "")</f>
        <v>0</v>
      </c>
      <c r="H67" s="41"/>
    </row>
    <row r="68" spans="3:8" ht="15">
      <c r="F68" s="77">
        <f>IFERROR(HYPERLINK(
  _xlfn.XLOOKUP(D68, aanbod!B:B, aanbod!U:U),
  D68
), "")</f>
        <v>0</v>
      </c>
      <c r="H68" s="41"/>
    </row>
    <row r="69" spans="3:8" ht="15">
      <c r="F69" s="77">
        <f>IFERROR(HYPERLINK(
  _xlfn.XLOOKUP(D69, aanbod!B:B, aanbod!U:U),
  D69
), "")</f>
        <v>0</v>
      </c>
      <c r="H69" s="41"/>
    </row>
    <row r="70" spans="3:8" ht="15">
      <c r="F70" s="77">
        <f>IFERROR(HYPERLINK(
  _xlfn.XLOOKUP(D70, aanbod!B:B, aanbod!U:U),
  D70
), "")</f>
        <v>0</v>
      </c>
      <c r="H70" s="41"/>
    </row>
    <row r="71" spans="3:8" ht="15">
      <c r="F71" s="77">
        <f>IFERROR(HYPERLINK(
  _xlfn.XLOOKUP(D71, aanbod!B:B, aanbod!U:U),
  D71
), "")</f>
        <v>0</v>
      </c>
      <c r="H71" s="41"/>
    </row>
    <row r="72" spans="3:8" ht="15">
      <c r="F72" s="77">
        <f>IFERROR(HYPERLINK(
  _xlfn.XLOOKUP(D72, aanbod!B:B, aanbod!U:U),
  D72
), "")</f>
        <v>0</v>
      </c>
      <c r="H72" s="41"/>
    </row>
    <row r="73" spans="3:8" ht="15">
      <c r="F73" s="77">
        <f>IFERROR(HYPERLINK(
  _xlfn.XLOOKUP(D73, aanbod!B:B, aanbod!U:U),
  D73
), "")</f>
        <v>0</v>
      </c>
      <c r="H73" s="41"/>
    </row>
    <row r="74" spans="3:8" ht="15">
      <c r="F74" s="77">
        <f>IFERROR(HYPERLINK(
  _xlfn.XLOOKUP(D74, aanbod!B:B, aanbod!U:U),
  D74
), "")</f>
        <v>0</v>
      </c>
      <c r="H74" s="41"/>
    </row>
    <row r="75" spans="3:8" ht="15">
      <c r="C75" s="41"/>
      <c r="F75" s="77">
        <f>IFERROR(HYPERLINK(
  _xlfn.XLOOKUP(D75, aanbod!B:B, aanbod!U:U),
  D75
), "")</f>
        <v>0</v>
      </c>
      <c r="H75" s="41"/>
    </row>
    <row r="76" spans="3:8" ht="15">
      <c r="C76" s="41"/>
      <c r="F76" s="77">
        <f>IFERROR(HYPERLINK(
  _xlfn.XLOOKUP(D76, aanbod!B:B, aanbod!U:U),
  D76
), "")</f>
        <v>0</v>
      </c>
      <c r="H76" s="41"/>
    </row>
    <row r="77" spans="3:8" ht="15">
      <c r="C77" s="41"/>
      <c r="F77" s="77">
        <f>IFERROR(HYPERLINK(
  _xlfn.XLOOKUP(D77, aanbod!B:B, aanbod!U:U),
  D77
), "")</f>
        <v>0</v>
      </c>
      <c r="H77" s="41"/>
    </row>
    <row r="78" spans="3:8" ht="15">
      <c r="C78" s="41"/>
      <c r="F78" s="77">
        <f>IFERROR(HYPERLINK(
  _xlfn.XLOOKUP(D78, aanbod!B:B, aanbod!U:U),
  D78
), "")</f>
        <v>0</v>
      </c>
      <c r="H78" s="41"/>
    </row>
    <row r="79" spans="3:8" ht="15">
      <c r="C79" s="41"/>
      <c r="F79" s="77">
        <f>IFERROR(HYPERLINK(
  _xlfn.XLOOKUP(D79, aanbod!B:B, aanbod!U:U),
  D79
), "")</f>
        <v>0</v>
      </c>
      <c r="H79" s="41"/>
    </row>
    <row r="80" spans="3:8" ht="15">
      <c r="C80" s="41"/>
      <c r="F80" s="77">
        <f>IFERROR(HYPERLINK(
  _xlfn.XLOOKUP(D80, aanbod!B:B, aanbod!U:U),
  D80
), "")</f>
        <v>0</v>
      </c>
      <c r="H80" s="41"/>
    </row>
    <row r="81" spans="3:8" ht="15">
      <c r="C81" s="41"/>
      <c r="F81" s="77">
        <f>IFERROR(HYPERLINK(
  _xlfn.XLOOKUP(D81, aanbod!B:B, aanbod!U:U),
  D81
), "")</f>
        <v>0</v>
      </c>
      <c r="H81" s="41"/>
    </row>
    <row r="82" spans="3:8" ht="15">
      <c r="C82" s="41"/>
      <c r="F82" s="77">
        <f>IFERROR(HYPERLINK(
  _xlfn.XLOOKUP(D82, aanbod!B:B, aanbod!U:U),
  D82
), "")</f>
        <v>0</v>
      </c>
    </row>
    <row r="83" spans="3:8" ht="15">
      <c r="C83" s="41"/>
      <c r="F83" s="77">
        <f>IFERROR(HYPERLINK(
  _xlfn.XLOOKUP(D83, aanbod!B:B, aanbod!U:U),
  D83
), "")</f>
        <v>0</v>
      </c>
    </row>
    <row r="84" spans="3:8" ht="15">
      <c r="C84" s="41"/>
      <c r="F84" s="77">
        <f>IFERROR(HYPERLINK(
  _xlfn.XLOOKUP(D84, aanbod!B:B, aanbod!U:U),
  D84
), "")</f>
        <v>0</v>
      </c>
    </row>
    <row r="85" spans="3:8" ht="15">
      <c r="C85" s="41"/>
      <c r="F85" s="77">
        <f>IFERROR(HYPERLINK(
  _xlfn.XLOOKUP(D85, aanbod!B:B, aanbod!U:U),
  D85
), "")</f>
        <v>0</v>
      </c>
    </row>
    <row r="86" spans="3:8" ht="15">
      <c r="C86" s="41"/>
      <c r="F86" s="77">
        <f>IFERROR(HYPERLINK(
  _xlfn.XLOOKUP(D86, aanbod!B:B, aanbod!U:U),
  D86
), "")</f>
        <v>0</v>
      </c>
    </row>
    <row r="87" spans="3:8" ht="15">
      <c r="C87" s="41"/>
      <c r="F87" s="77">
        <f>IFERROR(HYPERLINK(
  _xlfn.XLOOKUP(D87, aanbod!B:B, aanbod!U:U),
  D87
), "")</f>
        <v>0</v>
      </c>
    </row>
    <row r="88" spans="3:8" ht="15">
      <c r="C88" s="41"/>
      <c r="F88" s="77">
        <f>IFERROR(HYPERLINK(
  _xlfn.XLOOKUP(D88, aanbod!B:B, aanbod!U:U),
  D88
), "")</f>
        <v>0</v>
      </c>
    </row>
    <row r="89" spans="3:8" ht="15">
      <c r="C89" s="41"/>
      <c r="F89" s="77">
        <f>IFERROR(HYPERLINK(
  _xlfn.XLOOKUP(D89, aanbod!B:B, aanbod!U:U),
  D89
), "")</f>
        <v>0</v>
      </c>
    </row>
    <row r="90" spans="3:8" ht="15">
      <c r="C90" s="41"/>
      <c r="F90" s="77">
        <f>IFERROR(HYPERLINK(
  _xlfn.XLOOKUP(D90, aanbod!B:B, aanbod!U:U),
  D90
), "")</f>
        <v>0</v>
      </c>
    </row>
    <row r="91" spans="3:8" ht="15">
      <c r="C91" s="41"/>
      <c r="F91" s="77">
        <f>IFERROR(HYPERLINK(
  _xlfn.XLOOKUP(D91, aanbod!B:B, aanbod!U:U),
  D91
), "")</f>
        <v>0</v>
      </c>
    </row>
    <row r="92" spans="3:8" ht="15">
      <c r="C92" s="41"/>
      <c r="F92" s="77">
        <f>IFERROR(HYPERLINK(
  _xlfn.XLOOKUP(D92, aanbod!B:B, aanbod!U:U),
  D92
), "")</f>
        <v>0</v>
      </c>
    </row>
    <row r="93" spans="3:8" ht="15">
      <c r="C93" s="41"/>
      <c r="F93" s="77">
        <f>IFERROR(HYPERLINK(
  _xlfn.XLOOKUP(D93, aanbod!B:B, aanbod!U:U),
  D93
), "")</f>
        <v>0</v>
      </c>
    </row>
    <row r="94" spans="3:8" ht="15">
      <c r="C94" s="41"/>
      <c r="F94" s="77">
        <f>IFERROR(HYPERLINK(
  _xlfn.XLOOKUP(D94, aanbod!B:B, aanbod!U:U),
  D94
), "")</f>
        <v>0</v>
      </c>
    </row>
    <row r="95" spans="3:8" ht="15">
      <c r="C95" s="41"/>
      <c r="F95" s="77">
        <f>IFERROR(HYPERLINK(
  _xlfn.XLOOKUP(D95, aanbod!B:B, aanbod!U:U),
  D95
), "")</f>
        <v>0</v>
      </c>
    </row>
    <row r="96" spans="3:8" ht="15">
      <c r="C96" s="41"/>
      <c r="F96" s="77">
        <f>IFERROR(HYPERLINK(
  _xlfn.XLOOKUP(D96, aanbod!B:B, aanbod!U:U),
  D96
), "")</f>
        <v>0</v>
      </c>
    </row>
    <row r="97" spans="3:6" ht="15">
      <c r="C97" s="41"/>
      <c r="F97" s="77">
        <f>IFERROR(HYPERLINK(
  _xlfn.XLOOKUP(D97, aanbod!B:B, aanbod!U:U),
  D97
), "")</f>
        <v>0</v>
      </c>
    </row>
    <row r="98" spans="3:6" ht="15">
      <c r="C98" s="41"/>
      <c r="F98" s="77">
        <f>IFERROR(HYPERLINK(
  _xlfn.XLOOKUP(D98, aanbod!B:B, aanbod!U:U),
  D98
), "")</f>
        <v>0</v>
      </c>
    </row>
    <row r="99" spans="3:6" ht="15">
      <c r="C99" s="41"/>
      <c r="F99" s="77">
        <f>IFERROR(HYPERLINK(
  _xlfn.XLOOKUP(D99, aanbod!B:B, aanbod!U:U),
  D99
), "")</f>
        <v>0</v>
      </c>
    </row>
    <row r="100" spans="3:6" ht="15">
      <c r="C100" s="41"/>
      <c r="F100" s="77">
        <f>IFERROR(HYPERLINK(
  _xlfn.XLOOKUP(D100, aanbod!B:B, aanbod!U:U),
  D100
), "")</f>
        <v>0</v>
      </c>
    </row>
    <row r="101" spans="3:6" ht="15">
      <c r="C101" s="41"/>
      <c r="F101" s="77">
        <f>IFERROR(HYPERLINK(
  _xlfn.XLOOKUP(D101, aanbod!B:B, aanbod!U:U),
  D101
), "")</f>
        <v>0</v>
      </c>
    </row>
    <row r="102" spans="3:6" ht="15">
      <c r="C102" s="41"/>
      <c r="F102" s="77">
        <f>IFERROR(HYPERLINK(
  _xlfn.XLOOKUP(D102, aanbod!B:B, aanbod!U:U),
  D102
), "")</f>
        <v>0</v>
      </c>
    </row>
    <row r="103" spans="3:6" ht="15">
      <c r="C103" s="41"/>
      <c r="F103" s="77">
        <f>IFERROR(HYPERLINK(
  _xlfn.XLOOKUP(D103, aanbod!B:B, aanbod!U:U),
  D103
), "")</f>
        <v>0</v>
      </c>
    </row>
    <row r="104" spans="3:6" ht="15">
      <c r="C104" s="41"/>
    </row>
    <row r="105" spans="3:6" ht="15">
      <c r="C105" s="41"/>
    </row>
    <row r="106" spans="3:6" ht="15">
      <c r="C106" s="41"/>
    </row>
    <row r="107" spans="3:6" ht="15">
      <c r="C107" s="41"/>
    </row>
    <row r="108" spans="3:6" ht="15">
      <c r="C108" s="41"/>
    </row>
    <row r="109" spans="3:6" ht="15">
      <c r="C109" s="41"/>
    </row>
    <row r="110" spans="3:6" ht="15">
      <c r="C110" s="41"/>
    </row>
    <row r="111" spans="3:6" ht="15">
      <c r="C111" s="41"/>
    </row>
    <row r="112" spans="3:6" ht="15">
      <c r="C112" s="41"/>
    </row>
    <row r="113" spans="3:3" ht="15">
      <c r="C113" s="41"/>
    </row>
    <row r="114" spans="3:3" ht="15">
      <c r="C114" s="41"/>
    </row>
    <row r="115" spans="3:3" ht="15">
      <c r="C115" s="41"/>
    </row>
    <row r="116" spans="3:3" ht="15">
      <c r="C116" s="41"/>
    </row>
    <row r="117" spans="3:3" ht="15">
      <c r="C117" s="41"/>
    </row>
    <row r="118" spans="3:3" ht="15">
      <c r="C118" s="41"/>
    </row>
    <row r="119" spans="3:3" ht="15">
      <c r="C119" s="41"/>
    </row>
  </sheetData>
  <mergeCells count="32">
    <mergeCell ref="D5:F5"/>
    <mergeCell ref="D7:F7"/>
    <mergeCell ref="D9:F9"/>
    <mergeCell ref="D10:F10"/>
    <mergeCell ref="D12:F12"/>
    <mergeCell ref="D22:F22"/>
    <mergeCell ref="D11:F11"/>
    <mergeCell ref="D8:F8"/>
    <mergeCell ref="D6:F6"/>
    <mergeCell ref="B26:I26"/>
    <mergeCell ref="D13:F13"/>
    <mergeCell ref="D14:F14"/>
    <mergeCell ref="D15:F15"/>
    <mergeCell ref="D17:F17"/>
    <mergeCell ref="D19:F19"/>
    <mergeCell ref="D20:F20"/>
    <mergeCell ref="D3:E3"/>
    <mergeCell ref="K2:K6"/>
    <mergeCell ref="B27:I27"/>
    <mergeCell ref="B2:I2"/>
    <mergeCell ref="I5:I8"/>
    <mergeCell ref="I10:I13"/>
    <mergeCell ref="I15:I18"/>
    <mergeCell ref="I20:I23"/>
    <mergeCell ref="B20:B23"/>
    <mergeCell ref="D23:F23"/>
    <mergeCell ref="D21:F21"/>
    <mergeCell ref="D18:F18"/>
    <mergeCell ref="D16:F16"/>
    <mergeCell ref="B5:B8"/>
    <mergeCell ref="B10:B13"/>
    <mergeCell ref="B15:B18"/>
  </mergeCells>
  <conditionalFormatting sqref="F29:H103">
    <cfRule type="cellIs" dxfId="1" priority="8" operator="equal">
      <formula>0</formula>
    </cfRule>
  </conditionalFormatting>
  <conditionalFormatting sqref="H5:H8 H10:H13 H15:H18 H20:H23 I5 I10 I15 I20">
    <cfRule type="colorScale" priority="10">
      <colorScale>
        <cfvo type="num" val="0.45"/>
        <cfvo type="num" val="0.67500000000000004"/>
        <cfvo type="num" val="0.9"/>
        <color rgb="FFF8696B"/>
        <color rgb="FFFFEB84"/>
        <color rgb="FF63BE7B"/>
      </colorScale>
    </cfRule>
  </conditionalFormatting>
  <hyperlinks>
    <hyperlink ref="K2" location="'Introductie en niveaubepaling'!A1" display="'Introductie en niveaubepaling'!A1" xr:uid="{95341C90-2A43-4AC0-9F2F-636AEFB38798}"/>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864CD282-C0CB-4F4E-ACFB-1708D88AD02B}">
            <xm:f>metadata!$E$4=1</xm:f>
            <x14:dxf>
              <font>
                <color theme="2" tint="-9.9948118533890809E-2"/>
              </font>
              <fill>
                <patternFill>
                  <bgColor theme="2"/>
                </patternFill>
              </fill>
            </x14:dxf>
          </x14:cfRule>
          <xm:sqref>B10:I13 B15:I18 B20:I23</xm:sqref>
        </x14:conditionalFormatting>
        <x14:conditionalFormatting xmlns:xm="http://schemas.microsoft.com/office/excel/2006/main">
          <x14:cfRule type="expression" priority="2" id="{0CC49C90-B85E-4662-B730-A6279D8541DF}">
            <xm:f>metadata!$E$4=2</xm:f>
            <x14:dxf>
              <font>
                <color theme="2" tint="-0.24994659260841701"/>
              </font>
              <fill>
                <patternFill patternType="solid">
                  <bgColor theme="2"/>
                </patternFill>
              </fill>
            </x14:dxf>
          </x14:cfRule>
          <xm:sqref>B15:I18 B20:I23</xm:sqref>
        </x14:conditionalFormatting>
        <x14:conditionalFormatting xmlns:xm="http://schemas.microsoft.com/office/excel/2006/main">
          <x14:cfRule type="expression" priority="7" id="{AFFF3970-84C1-4208-AE74-283A9839E6DB}">
            <xm:f>metadata!$E$4=3</xm:f>
            <x14:dxf>
              <font>
                <color theme="2" tint="-0.24994659260841701"/>
              </font>
              <fill>
                <patternFill>
                  <bgColor theme="2"/>
                </patternFill>
              </fill>
            </x14:dxf>
          </x14:cfRule>
          <xm:sqref>B20:I23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98789-B675-4588-8CE9-E9F97AE94106}">
  <dimension ref="A1:H38"/>
  <sheetViews>
    <sheetView topLeftCell="A15" zoomScale="80" zoomScaleNormal="80" workbookViewId="0">
      <selection activeCell="B31" sqref="B31"/>
    </sheetView>
  </sheetViews>
  <sheetFormatPr defaultRowHeight="14.25"/>
  <cols>
    <col min="1" max="1" width="69.25" customWidth="1"/>
    <col min="2" max="2" width="15.375" customWidth="1"/>
    <col min="3" max="3" width="9.375" customWidth="1"/>
    <col min="4" max="4" width="28.125" customWidth="1"/>
    <col min="5" max="5" width="14.625" bestFit="1" customWidth="1"/>
    <col min="6" max="6" width="3.625" customWidth="1"/>
    <col min="7" max="7" width="26.375" customWidth="1"/>
    <col min="8" max="8" width="23.375" customWidth="1"/>
    <col min="9" max="23" width="5.875" customWidth="1"/>
  </cols>
  <sheetData>
    <row r="1" spans="1:8" ht="45" customHeight="1">
      <c r="A1" s="45" t="s">
        <v>76</v>
      </c>
      <c r="B1" s="45" t="s">
        <v>77</v>
      </c>
      <c r="G1" s="44" t="s">
        <v>78</v>
      </c>
      <c r="H1" s="44" t="s">
        <v>79</v>
      </c>
    </row>
    <row r="2" spans="1:8" ht="15.75">
      <c r="A2" s="22" t="s">
        <v>80</v>
      </c>
      <c r="B2" s="22" t="s">
        <v>81</v>
      </c>
      <c r="C2" s="23"/>
      <c r="D2" s="22" t="s">
        <v>82</v>
      </c>
      <c r="E2" s="22" t="s">
        <v>83</v>
      </c>
      <c r="F2" s="23"/>
      <c r="G2" s="39" t="s">
        <v>84</v>
      </c>
      <c r="H2" s="39" t="s">
        <v>85</v>
      </c>
    </row>
    <row r="3" spans="1:8" ht="15" customHeight="1">
      <c r="A3" s="12" t="s">
        <v>86</v>
      </c>
      <c r="B3" s="2" t="s">
        <v>87</v>
      </c>
      <c r="D3" s="3" t="s">
        <v>88</v>
      </c>
      <c r="E3" s="25" t="str">
        <f>'Introductie en niveaubepaling'!F3</f>
        <v>Kies links eerst een rol, dan zie je het benodigde niveau</v>
      </c>
      <c r="G3" s="43" t="s">
        <v>89</v>
      </c>
      <c r="H3" s="43">
        <v>1</v>
      </c>
    </row>
    <row r="4" spans="1:8">
      <c r="A4" s="4" t="s">
        <v>90</v>
      </c>
      <c r="B4" s="2" t="s">
        <v>91</v>
      </c>
      <c r="D4" s="3" t="s">
        <v>87</v>
      </c>
      <c r="E4" s="24" t="e">
        <f>MATCH('Introductie en niveaubepaling'!F3, metadata!$D$3:$D$6, 0)</f>
        <v>#N/A</v>
      </c>
      <c r="G4" s="43" t="s">
        <v>92</v>
      </c>
      <c r="H4" s="43">
        <v>0.75</v>
      </c>
    </row>
    <row r="5" spans="1:8">
      <c r="A5" s="4" t="s">
        <v>93</v>
      </c>
      <c r="B5" s="2" t="s">
        <v>91</v>
      </c>
      <c r="D5" s="3" t="s">
        <v>91</v>
      </c>
      <c r="E5" s="3"/>
      <c r="G5" s="43" t="s">
        <v>94</v>
      </c>
      <c r="H5" s="43">
        <v>0.5</v>
      </c>
    </row>
    <row r="6" spans="1:8">
      <c r="A6" s="4" t="s">
        <v>95</v>
      </c>
      <c r="B6" s="2" t="s">
        <v>91</v>
      </c>
      <c r="D6" s="3" t="s">
        <v>96</v>
      </c>
      <c r="E6" s="3"/>
      <c r="G6" s="43" t="s">
        <v>97</v>
      </c>
      <c r="H6" s="43">
        <v>0.25</v>
      </c>
    </row>
    <row r="7" spans="1:8">
      <c r="A7" s="4" t="s">
        <v>98</v>
      </c>
      <c r="B7" s="2" t="s">
        <v>91</v>
      </c>
      <c r="G7" s="43" t="s">
        <v>99</v>
      </c>
      <c r="H7" s="43">
        <v>0</v>
      </c>
    </row>
    <row r="8" spans="1:8" ht="15.75">
      <c r="A8" s="4" t="s">
        <v>100</v>
      </c>
      <c r="B8" s="2" t="s">
        <v>91</v>
      </c>
      <c r="D8" s="22" t="s">
        <v>101</v>
      </c>
      <c r="E8" s="39" t="s">
        <v>102</v>
      </c>
    </row>
    <row r="9" spans="1:8">
      <c r="A9" s="4" t="s">
        <v>103</v>
      </c>
      <c r="B9" s="2" t="s">
        <v>87</v>
      </c>
      <c r="D9" s="3" t="s">
        <v>30</v>
      </c>
      <c r="E9" s="7">
        <v>1</v>
      </c>
    </row>
    <row r="10" spans="1:8">
      <c r="A10" s="2" t="s">
        <v>104</v>
      </c>
      <c r="B10" s="2" t="s">
        <v>87</v>
      </c>
      <c r="D10" s="3" t="s">
        <v>33</v>
      </c>
      <c r="E10" s="7">
        <v>2</v>
      </c>
    </row>
    <row r="11" spans="1:8">
      <c r="A11" s="4" t="s">
        <v>105</v>
      </c>
      <c r="B11" s="2" t="s">
        <v>87</v>
      </c>
      <c r="D11" s="3" t="s">
        <v>36</v>
      </c>
      <c r="E11" s="7">
        <v>3</v>
      </c>
    </row>
    <row r="12" spans="1:8">
      <c r="A12" s="4" t="s">
        <v>106</v>
      </c>
      <c r="B12" s="2" t="s">
        <v>96</v>
      </c>
      <c r="D12" s="3" t="s">
        <v>39</v>
      </c>
      <c r="E12" s="7">
        <v>4</v>
      </c>
    </row>
    <row r="13" spans="1:8">
      <c r="A13" s="4" t="s">
        <v>107</v>
      </c>
      <c r="B13" s="2" t="s">
        <v>96</v>
      </c>
    </row>
    <row r="14" spans="1:8">
      <c r="A14" s="4" t="s">
        <v>108</v>
      </c>
      <c r="B14" s="2" t="s">
        <v>88</v>
      </c>
    </row>
    <row r="15" spans="1:8">
      <c r="A15" s="3"/>
      <c r="B15" s="3"/>
    </row>
    <row r="16" spans="1:8">
      <c r="A16" s="3"/>
      <c r="B16" s="3"/>
    </row>
    <row r="17" spans="1:6">
      <c r="A17" s="3"/>
      <c r="B17" s="3"/>
    </row>
    <row r="19" spans="1:6" ht="15">
      <c r="A19" s="46" t="s">
        <v>109</v>
      </c>
      <c r="B19" s="40" t="s">
        <v>110</v>
      </c>
      <c r="C19" s="46" t="s">
        <v>111</v>
      </c>
      <c r="D19" s="46" t="s">
        <v>112</v>
      </c>
      <c r="E19" s="46"/>
      <c r="F19" s="46"/>
    </row>
    <row r="20" spans="1:6">
      <c r="A20" s="3" t="s">
        <v>31</v>
      </c>
      <c r="B20" s="7" t="s">
        <v>32</v>
      </c>
      <c r="C20" s="3" t="s">
        <v>88</v>
      </c>
      <c r="D20" s="3" t="s">
        <v>30</v>
      </c>
      <c r="E20" s="3"/>
      <c r="F20" s="3"/>
    </row>
    <row r="21" spans="1:6">
      <c r="A21" s="3" t="s">
        <v>34</v>
      </c>
      <c r="B21" s="7" t="s">
        <v>35</v>
      </c>
      <c r="C21" s="3" t="s">
        <v>88</v>
      </c>
      <c r="D21" s="3" t="s">
        <v>33</v>
      </c>
      <c r="E21" s="3"/>
      <c r="F21" s="3"/>
    </row>
    <row r="22" spans="1:6">
      <c r="A22" s="3" t="s">
        <v>37</v>
      </c>
      <c r="B22" s="7" t="s">
        <v>38</v>
      </c>
      <c r="C22" s="3" t="s">
        <v>88</v>
      </c>
      <c r="D22" s="3" t="s">
        <v>36</v>
      </c>
      <c r="E22" s="3"/>
      <c r="F22" s="3"/>
    </row>
    <row r="23" spans="1:6">
      <c r="A23" s="3" t="s">
        <v>40</v>
      </c>
      <c r="B23" s="7" t="s">
        <v>41</v>
      </c>
      <c r="C23" s="3" t="s">
        <v>88</v>
      </c>
      <c r="D23" s="3" t="s">
        <v>39</v>
      </c>
      <c r="E23" s="3"/>
      <c r="F23" s="3"/>
    </row>
    <row r="24" spans="1:6">
      <c r="A24" s="30"/>
      <c r="B24" s="8"/>
      <c r="C24" s="30"/>
      <c r="D24" s="30"/>
      <c r="E24" s="30"/>
      <c r="F24" s="30"/>
    </row>
    <row r="25" spans="1:6">
      <c r="A25" s="3" t="s">
        <v>43</v>
      </c>
      <c r="B25" s="7" t="s">
        <v>44</v>
      </c>
      <c r="C25" s="3" t="s">
        <v>87</v>
      </c>
      <c r="D25" s="3" t="s">
        <v>30</v>
      </c>
      <c r="E25" s="3"/>
      <c r="F25" s="3"/>
    </row>
    <row r="26" spans="1:6">
      <c r="A26" s="3" t="s">
        <v>45</v>
      </c>
      <c r="B26" s="7" t="s">
        <v>46</v>
      </c>
      <c r="C26" s="3" t="s">
        <v>87</v>
      </c>
      <c r="D26" s="3" t="s">
        <v>33</v>
      </c>
      <c r="E26" s="3"/>
      <c r="F26" s="3"/>
    </row>
    <row r="27" spans="1:6">
      <c r="A27" s="3" t="s">
        <v>47</v>
      </c>
      <c r="B27" s="7" t="s">
        <v>48</v>
      </c>
      <c r="C27" s="3" t="s">
        <v>87</v>
      </c>
      <c r="D27" s="3" t="s">
        <v>36</v>
      </c>
      <c r="E27" s="3"/>
      <c r="F27" s="3"/>
    </row>
    <row r="28" spans="1:6">
      <c r="A28" s="3" t="s">
        <v>49</v>
      </c>
      <c r="B28" s="7" t="s">
        <v>50</v>
      </c>
      <c r="C28" s="3" t="s">
        <v>87</v>
      </c>
      <c r="D28" s="3" t="s">
        <v>39</v>
      </c>
      <c r="E28" s="3"/>
      <c r="F28" s="3"/>
    </row>
    <row r="29" spans="1:6">
      <c r="A29" s="30"/>
      <c r="B29" s="8"/>
      <c r="C29" s="30"/>
      <c r="D29" s="30"/>
      <c r="E29" s="30"/>
      <c r="F29" s="30"/>
    </row>
    <row r="30" spans="1:6">
      <c r="A30" s="3" t="s">
        <v>52</v>
      </c>
      <c r="B30" s="7" t="s">
        <v>53</v>
      </c>
      <c r="C30" s="3" t="s">
        <v>91</v>
      </c>
      <c r="D30" s="3" t="s">
        <v>30</v>
      </c>
      <c r="E30" s="3"/>
      <c r="F30" s="3"/>
    </row>
    <row r="31" spans="1:6">
      <c r="A31" s="3" t="s">
        <v>54</v>
      </c>
      <c r="B31" s="7" t="s">
        <v>55</v>
      </c>
      <c r="C31" s="3" t="s">
        <v>91</v>
      </c>
      <c r="D31" s="3" t="s">
        <v>33</v>
      </c>
      <c r="E31" s="3"/>
      <c r="F31" s="3"/>
    </row>
    <row r="32" spans="1:6">
      <c r="A32" s="3" t="s">
        <v>56</v>
      </c>
      <c r="B32" s="7" t="s">
        <v>57</v>
      </c>
      <c r="C32" s="3" t="s">
        <v>91</v>
      </c>
      <c r="D32" s="3" t="s">
        <v>36</v>
      </c>
      <c r="E32" s="3"/>
      <c r="F32" s="3"/>
    </row>
    <row r="33" spans="1:6">
      <c r="A33" s="3" t="s">
        <v>58</v>
      </c>
      <c r="B33" s="7" t="s">
        <v>59</v>
      </c>
      <c r="C33" s="3" t="s">
        <v>91</v>
      </c>
      <c r="D33" s="3" t="s">
        <v>39</v>
      </c>
      <c r="E33" s="3"/>
      <c r="F33" s="3"/>
    </row>
    <row r="34" spans="1:6">
      <c r="A34" s="30"/>
      <c r="B34" s="8"/>
      <c r="C34" s="30"/>
      <c r="D34" s="30"/>
      <c r="E34" s="30"/>
      <c r="F34" s="30"/>
    </row>
    <row r="35" spans="1:6">
      <c r="A35" s="3" t="s">
        <v>61</v>
      </c>
      <c r="B35" s="7" t="s">
        <v>62</v>
      </c>
      <c r="C35" s="3" t="s">
        <v>96</v>
      </c>
      <c r="D35" s="3" t="s">
        <v>30</v>
      </c>
      <c r="E35" s="3"/>
      <c r="F35" s="3"/>
    </row>
    <row r="36" spans="1:6">
      <c r="A36" s="3" t="s">
        <v>63</v>
      </c>
      <c r="B36" s="7" t="s">
        <v>64</v>
      </c>
      <c r="C36" s="3" t="s">
        <v>96</v>
      </c>
      <c r="D36" s="3" t="s">
        <v>33</v>
      </c>
      <c r="E36" s="3"/>
      <c r="F36" s="3"/>
    </row>
    <row r="37" spans="1:6">
      <c r="A37" s="3" t="s">
        <v>65</v>
      </c>
      <c r="B37" s="7" t="s">
        <v>66</v>
      </c>
      <c r="C37" s="3" t="s">
        <v>96</v>
      </c>
      <c r="D37" s="3" t="s">
        <v>36</v>
      </c>
      <c r="E37" s="3"/>
      <c r="F37" s="3"/>
    </row>
    <row r="38" spans="1:6">
      <c r="A38" s="3" t="s">
        <v>67</v>
      </c>
      <c r="B38" s="7" t="s">
        <v>68</v>
      </c>
      <c r="C38" s="3" t="s">
        <v>96</v>
      </c>
      <c r="D38" s="3" t="s">
        <v>39</v>
      </c>
      <c r="E38" s="3"/>
      <c r="F38" s="3"/>
    </row>
  </sheetData>
  <dataValidations count="1">
    <dataValidation type="list" allowBlank="1" showInputMessage="1" showErrorMessage="1" sqref="B3:B17" xr:uid="{B3375E0B-0618-40D1-95FC-BB48583C6C4C}">
      <formula1>$D$3:$D$6</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F51C-27C5-49A9-ADBA-F2EB1D18B27E}">
  <dimension ref="A1:F67"/>
  <sheetViews>
    <sheetView topLeftCell="A20" workbookViewId="0"/>
  </sheetViews>
  <sheetFormatPr defaultRowHeight="14.25"/>
  <cols>
    <col min="1" max="1" width="134.25" customWidth="1"/>
    <col min="2" max="2" width="8.125" hidden="1" customWidth="1"/>
    <col min="3" max="3" width="7.25" style="9" hidden="1" customWidth="1"/>
    <col min="4" max="4" width="6" hidden="1" customWidth="1"/>
    <col min="6" max="6" width="127.375" customWidth="1"/>
  </cols>
  <sheetData>
    <row r="1" spans="1:6" ht="15">
      <c r="A1" s="61" t="s">
        <v>113</v>
      </c>
    </row>
    <row r="2" spans="1:6" ht="15">
      <c r="A2" s="10" t="s">
        <v>114</v>
      </c>
      <c r="B2" s="10" t="s">
        <v>23</v>
      </c>
      <c r="C2" s="5" t="s">
        <v>115</v>
      </c>
      <c r="D2" s="5" t="s">
        <v>116</v>
      </c>
      <c r="E2" s="10" t="s">
        <v>117</v>
      </c>
      <c r="F2" s="10" t="s">
        <v>118</v>
      </c>
    </row>
    <row r="3" spans="1:6">
      <c r="A3" s="11" t="s">
        <v>119</v>
      </c>
      <c r="B3" s="6" t="s">
        <v>88</v>
      </c>
      <c r="C3" s="24">
        <f>MATCH(B3, metadata!$D$3:$D$6, 0)</f>
        <v>1</v>
      </c>
      <c r="D3" s="26">
        <v>1</v>
      </c>
      <c r="E3" s="24" t="s">
        <v>32</v>
      </c>
      <c r="F3" s="36" t="str">
        <f>IFERROR(_xlfn.XLOOKUP(E3, metadata!$B$20:$B$38, metadata!$A$20:$A$38), "")</f>
        <v>Basiskennis van veelvoorkomende begrippen rond data en AI</v>
      </c>
    </row>
    <row r="4" spans="1:6">
      <c r="A4" s="11" t="s">
        <v>120</v>
      </c>
      <c r="B4" s="6" t="s">
        <v>88</v>
      </c>
      <c r="C4" s="24">
        <f>MATCH(B4, metadata!$D$3:$D$6, 0)</f>
        <v>1</v>
      </c>
      <c r="D4" s="26">
        <v>1</v>
      </c>
      <c r="E4" s="24" t="s">
        <v>32</v>
      </c>
      <c r="F4" s="36" t="str">
        <f>IFERROR(_xlfn.XLOOKUP(E4, metadata!$B$20:$B$38, metadata!$A$20:$A$38), "")</f>
        <v>Basiskennis van veelvoorkomende begrippen rond data en AI</v>
      </c>
    </row>
    <row r="5" spans="1:6">
      <c r="A5" s="11" t="s">
        <v>121</v>
      </c>
      <c r="B5" s="6" t="s">
        <v>88</v>
      </c>
      <c r="C5" s="24">
        <f>MATCH(B5, metadata!$D$3:$D$6, 0)</f>
        <v>1</v>
      </c>
      <c r="D5" s="26">
        <v>1</v>
      </c>
      <c r="E5" s="24" t="s">
        <v>32</v>
      </c>
      <c r="F5" s="36" t="str">
        <f>IFERROR(_xlfn.XLOOKUP(E5, metadata!$B$20:$B$38, metadata!$A$20:$A$38), "")</f>
        <v>Basiskennis van veelvoorkomende begrippen rond data en AI</v>
      </c>
    </row>
    <row r="6" spans="1:6">
      <c r="A6" s="11" t="s">
        <v>122</v>
      </c>
      <c r="B6" s="6" t="s">
        <v>88</v>
      </c>
      <c r="C6" s="24">
        <f>MATCH(B6, metadata!$D$3:$D$6, 0)</f>
        <v>1</v>
      </c>
      <c r="D6" s="26">
        <v>1</v>
      </c>
      <c r="E6" s="24" t="s">
        <v>32</v>
      </c>
      <c r="F6" s="36" t="str">
        <f>IFERROR(_xlfn.XLOOKUP(E6, metadata!$B$20:$B$38, metadata!$A$20:$A$38), "")</f>
        <v>Basiskennis van veelvoorkomende begrippen rond data en AI</v>
      </c>
    </row>
    <row r="7" spans="1:6">
      <c r="A7" s="11" t="s">
        <v>123</v>
      </c>
      <c r="B7" s="6" t="s">
        <v>88</v>
      </c>
      <c r="C7" s="24">
        <f>MATCH(B7, metadata!$D$3:$D$6, 0)</f>
        <v>1</v>
      </c>
      <c r="D7" s="26">
        <v>1</v>
      </c>
      <c r="E7" s="24" t="s">
        <v>32</v>
      </c>
      <c r="F7" s="36" t="str">
        <f>IFERROR(_xlfn.XLOOKUP(E7, metadata!$B$20:$B$38, metadata!$A$20:$A$38), "")</f>
        <v>Basiskennis van veelvoorkomende begrippen rond data en AI</v>
      </c>
    </row>
    <row r="8" spans="1:6">
      <c r="A8" s="11" t="s">
        <v>124</v>
      </c>
      <c r="B8" s="6" t="s">
        <v>88</v>
      </c>
      <c r="C8" s="24">
        <f>MATCH(B8, metadata!$D$3:$D$6, 0)</f>
        <v>1</v>
      </c>
      <c r="D8" s="26">
        <v>1</v>
      </c>
      <c r="E8" s="24" t="s">
        <v>32</v>
      </c>
      <c r="F8" s="36" t="str">
        <f>IFERROR(_xlfn.XLOOKUP(E8, metadata!$B$20:$B$38, metadata!$A$20:$A$38), "")</f>
        <v>Basiskennis van veelvoorkomende begrippen rond data en AI</v>
      </c>
    </row>
    <row r="9" spans="1:6">
      <c r="A9" s="11" t="s">
        <v>125</v>
      </c>
      <c r="B9" s="6" t="s">
        <v>88</v>
      </c>
      <c r="C9" s="24">
        <f>MATCH(B9, metadata!$D$3:$D$6, 0)</f>
        <v>1</v>
      </c>
      <c r="D9" s="26">
        <v>2</v>
      </c>
      <c r="E9" s="24" t="s">
        <v>35</v>
      </c>
      <c r="F9" s="36" t="str">
        <f>IFERROR(_xlfn.XLOOKUP(E9, metadata!$B$20:$B$38, metadata!$A$20:$A$38), "")</f>
        <v xml:space="preserve">Het herkennen van data- en AI-toepassingen in werkprocessen </v>
      </c>
    </row>
    <row r="10" spans="1:6">
      <c r="A10" s="11" t="s">
        <v>126</v>
      </c>
      <c r="B10" s="6" t="s">
        <v>88</v>
      </c>
      <c r="C10" s="24">
        <f>MATCH(B10, metadata!$D$3:$D$6, 0)</f>
        <v>1</v>
      </c>
      <c r="D10" s="26">
        <v>2</v>
      </c>
      <c r="E10" s="24" t="s">
        <v>35</v>
      </c>
      <c r="F10" s="36" t="str">
        <f>IFERROR(_xlfn.XLOOKUP(E10, metadata!$B$20:$B$38, metadata!$A$20:$A$38), "")</f>
        <v xml:space="preserve">Het herkennen van data- en AI-toepassingen in werkprocessen </v>
      </c>
    </row>
    <row r="11" spans="1:6">
      <c r="A11" s="11" t="s">
        <v>127</v>
      </c>
      <c r="B11" s="6" t="s">
        <v>88</v>
      </c>
      <c r="C11" s="24">
        <f>MATCH(B11, metadata!$D$3:$D$6, 0)</f>
        <v>1</v>
      </c>
      <c r="D11" s="26">
        <v>3</v>
      </c>
      <c r="E11" s="24" t="s">
        <v>38</v>
      </c>
      <c r="F11" s="36" t="str">
        <f>IFERROR(_xlfn.XLOOKUP(E11, metadata!$B$20:$B$38, metadata!$A$20:$A$38), "")</f>
        <v>Het kunnen werken met kant en klare AI- en Data-tools</v>
      </c>
    </row>
    <row r="12" spans="1:6">
      <c r="A12" s="11" t="s">
        <v>128</v>
      </c>
      <c r="B12" s="6" t="s">
        <v>88</v>
      </c>
      <c r="C12" s="24">
        <f>MATCH(B12, metadata!$D$3:$D$6, 0)</f>
        <v>1</v>
      </c>
      <c r="D12" s="26">
        <v>3</v>
      </c>
      <c r="E12" s="24" t="s">
        <v>38</v>
      </c>
      <c r="F12" s="36" t="str">
        <f>IFERROR(_xlfn.XLOOKUP(E12, metadata!$B$20:$B$38, metadata!$A$20:$A$38), "")</f>
        <v>Het kunnen werken met kant en klare AI- en Data-tools</v>
      </c>
    </row>
    <row r="13" spans="1:6">
      <c r="A13" s="11" t="s">
        <v>129</v>
      </c>
      <c r="B13" s="6" t="s">
        <v>88</v>
      </c>
      <c r="C13" s="24">
        <f>MATCH(B13, metadata!$D$3:$D$6, 0)</f>
        <v>1</v>
      </c>
      <c r="D13" s="26">
        <v>3</v>
      </c>
      <c r="E13" s="24" t="s">
        <v>38</v>
      </c>
      <c r="F13" s="36" t="str">
        <f>IFERROR(_xlfn.XLOOKUP(E13, metadata!$B$20:$B$38, metadata!$A$20:$A$38), "")</f>
        <v>Het kunnen werken met kant en klare AI- en Data-tools</v>
      </c>
    </row>
    <row r="14" spans="1:6">
      <c r="A14" s="11" t="s">
        <v>130</v>
      </c>
      <c r="B14" s="6" t="s">
        <v>88</v>
      </c>
      <c r="C14" s="24">
        <f>MATCH(B14, metadata!$D$3:$D$6, 0)</f>
        <v>1</v>
      </c>
      <c r="D14" s="26">
        <v>3</v>
      </c>
      <c r="E14" s="24" t="s">
        <v>38</v>
      </c>
      <c r="F14" s="36" t="str">
        <f>IFERROR(_xlfn.XLOOKUP(E14, metadata!$B$20:$B$38, metadata!$A$20:$A$38), "")</f>
        <v>Het kunnen werken met kant en klare AI- en Data-tools</v>
      </c>
    </row>
    <row r="15" spans="1:6">
      <c r="A15" s="11" t="s">
        <v>131</v>
      </c>
      <c r="B15" s="6" t="s">
        <v>88</v>
      </c>
      <c r="C15" s="24">
        <f>MATCH(B15, metadata!$D$3:$D$6, 0)</f>
        <v>1</v>
      </c>
      <c r="D15" s="26">
        <v>4</v>
      </c>
      <c r="E15" s="24" t="s">
        <v>41</v>
      </c>
      <c r="F15" s="36" t="str">
        <f>IFERROR(_xlfn.XLOOKUP(E15, metadata!$B$20:$B$38, metadata!$A$20:$A$38), "")</f>
        <v xml:space="preserve">Het kennen van de limieten en ethische overwegingen van het gebruik van data en AI </v>
      </c>
    </row>
    <row r="16" spans="1:6">
      <c r="A16" s="11" t="s">
        <v>132</v>
      </c>
      <c r="B16" s="6" t="s">
        <v>88</v>
      </c>
      <c r="C16" s="24">
        <f>MATCH(B16, metadata!$D$3:$D$6, 0)</f>
        <v>1</v>
      </c>
      <c r="D16" s="26">
        <v>4</v>
      </c>
      <c r="E16" s="24" t="s">
        <v>41</v>
      </c>
      <c r="F16" s="36" t="str">
        <f>IFERROR(_xlfn.XLOOKUP(E16, metadata!$B$20:$B$38, metadata!$A$20:$A$38), "")</f>
        <v xml:space="preserve">Het kennen van de limieten en ethische overwegingen van het gebruik van data en AI </v>
      </c>
    </row>
    <row r="17" spans="1:6">
      <c r="A17" s="11" t="s">
        <v>133</v>
      </c>
      <c r="B17" s="6" t="s">
        <v>88</v>
      </c>
      <c r="C17" s="24">
        <f>MATCH(B17, metadata!$D$3:$D$6, 0)</f>
        <v>1</v>
      </c>
      <c r="D17" s="26">
        <v>4</v>
      </c>
      <c r="E17" s="24" t="s">
        <v>41</v>
      </c>
      <c r="F17" s="36" t="str">
        <f>IFERROR(_xlfn.XLOOKUP(E17, metadata!$B$20:$B$38, metadata!$A$20:$A$38), "")</f>
        <v xml:space="preserve">Het kennen van de limieten en ethische overwegingen van het gebruik van data en AI </v>
      </c>
    </row>
    <row r="18" spans="1:6">
      <c r="A18" s="13" t="s">
        <v>134</v>
      </c>
      <c r="B18" s="27" t="s">
        <v>87</v>
      </c>
      <c r="C18" s="37">
        <f>MATCH(B18, metadata!$D$3:$D$6, 0)</f>
        <v>2</v>
      </c>
      <c r="D18" s="28">
        <v>1</v>
      </c>
      <c r="E18" s="37" t="s">
        <v>44</v>
      </c>
      <c r="F18" s="38" t="str">
        <f>IFERROR(_xlfn.XLOOKUP(E18, metadata!$B$20:$B$38, metadata!$A$20:$A$38), "")</f>
        <v>Inzicht in hoe data en AI beslissingen in de organisatie ondersteunen en beïnvloeden en welke rol het speelt in het dagelijks werk</v>
      </c>
    </row>
    <row r="19" spans="1:6">
      <c r="A19" s="13" t="s">
        <v>135</v>
      </c>
      <c r="B19" s="27" t="s">
        <v>87</v>
      </c>
      <c r="C19" s="37">
        <f>MATCH(B19, metadata!$D$3:$D$6, 0)</f>
        <v>2</v>
      </c>
      <c r="D19" s="28">
        <v>1</v>
      </c>
      <c r="E19" s="37" t="s">
        <v>44</v>
      </c>
      <c r="F19" s="38" t="str">
        <f>IFERROR(_xlfn.XLOOKUP(E19, metadata!$B$20:$B$38, metadata!$A$20:$A$38), "")</f>
        <v>Inzicht in hoe data en AI beslissingen in de organisatie ondersteunen en beïnvloeden en welke rol het speelt in het dagelijks werk</v>
      </c>
    </row>
    <row r="20" spans="1:6">
      <c r="A20" s="13" t="s">
        <v>136</v>
      </c>
      <c r="B20" s="27" t="s">
        <v>87</v>
      </c>
      <c r="C20" s="37">
        <f>MATCH(B20, metadata!$D$3:$D$6, 0)</f>
        <v>2</v>
      </c>
      <c r="D20" s="28">
        <v>1</v>
      </c>
      <c r="E20" s="37" t="s">
        <v>44</v>
      </c>
      <c r="F20" s="38" t="str">
        <f>IFERROR(_xlfn.XLOOKUP(E20, metadata!$B$20:$B$38, metadata!$A$20:$A$38), "")</f>
        <v>Inzicht in hoe data en AI beslissingen in de organisatie ondersteunen en beïnvloeden en welke rol het speelt in het dagelijks werk</v>
      </c>
    </row>
    <row r="21" spans="1:6">
      <c r="A21" s="14" t="s">
        <v>137</v>
      </c>
      <c r="B21" s="27" t="s">
        <v>87</v>
      </c>
      <c r="C21" s="37">
        <f>MATCH(B21, metadata!$D$3:$D$6, 0)</f>
        <v>2</v>
      </c>
      <c r="D21" s="28">
        <v>1</v>
      </c>
      <c r="E21" s="37" t="s">
        <v>44</v>
      </c>
      <c r="F21" s="38" t="str">
        <f>IFERROR(_xlfn.XLOOKUP(E21, metadata!$B$20:$B$38, metadata!$A$20:$A$38), "")</f>
        <v>Inzicht in hoe data en AI beslissingen in de organisatie ondersteunen en beïnvloeden en welke rol het speelt in het dagelijks werk</v>
      </c>
    </row>
    <row r="22" spans="1:6">
      <c r="A22" s="13" t="s">
        <v>138</v>
      </c>
      <c r="B22" s="27" t="s">
        <v>87</v>
      </c>
      <c r="C22" s="37">
        <f>MATCH(B22, metadata!$D$3:$D$6, 0)</f>
        <v>2</v>
      </c>
      <c r="D22" s="28">
        <v>1</v>
      </c>
      <c r="E22" s="37" t="s">
        <v>44</v>
      </c>
      <c r="F22" s="38" t="str">
        <f>IFERROR(_xlfn.XLOOKUP(E22, metadata!$B$20:$B$38, metadata!$A$20:$A$38), "")</f>
        <v>Inzicht in hoe data en AI beslissingen in de organisatie ondersteunen en beïnvloeden en welke rol het speelt in het dagelijks werk</v>
      </c>
    </row>
    <row r="23" spans="1:6">
      <c r="A23" s="13" t="s">
        <v>139</v>
      </c>
      <c r="B23" s="27" t="s">
        <v>87</v>
      </c>
      <c r="C23" s="37">
        <f>MATCH(B23, metadata!$D$3:$D$6, 0)</f>
        <v>2</v>
      </c>
      <c r="D23" s="28">
        <v>2</v>
      </c>
      <c r="E23" s="37" t="s">
        <v>46</v>
      </c>
      <c r="F23" s="38" t="str">
        <f>IFERROR(_xlfn.XLOOKUP(E23, metadata!$B$20:$B$38, metadata!$A$20:$A$38), "")</f>
        <v>Kan kansen rond het gebruik van data- en AI-tools herkennen, opdrachten formuleren en oplossingen laten ontwikkelen binnen de organisatie</v>
      </c>
    </row>
    <row r="24" spans="1:6">
      <c r="A24" s="13" t="s">
        <v>140</v>
      </c>
      <c r="B24" s="27" t="s">
        <v>87</v>
      </c>
      <c r="C24" s="37">
        <f>MATCH(B24, metadata!$D$3:$D$6, 0)</f>
        <v>2</v>
      </c>
      <c r="D24" s="28">
        <v>2</v>
      </c>
      <c r="E24" s="37" t="s">
        <v>46</v>
      </c>
      <c r="F24" s="38" t="str">
        <f>IFERROR(_xlfn.XLOOKUP(E24, metadata!$B$20:$B$38, metadata!$A$20:$A$38), "")</f>
        <v>Kan kansen rond het gebruik van data- en AI-tools herkennen, opdrachten formuleren en oplossingen laten ontwikkelen binnen de organisatie</v>
      </c>
    </row>
    <row r="25" spans="1:6">
      <c r="A25" s="15" t="s">
        <v>141</v>
      </c>
      <c r="B25" s="27" t="s">
        <v>87</v>
      </c>
      <c r="C25" s="37">
        <f>MATCH(B25, metadata!$D$3:$D$6, 0)</f>
        <v>2</v>
      </c>
      <c r="D25" s="28">
        <v>2</v>
      </c>
      <c r="E25" s="37" t="s">
        <v>46</v>
      </c>
      <c r="F25" s="38" t="str">
        <f>IFERROR(_xlfn.XLOOKUP(E25, metadata!$B$20:$B$38, metadata!$A$20:$A$38), "")</f>
        <v>Kan kansen rond het gebruik van data- en AI-tools herkennen, opdrachten formuleren en oplossingen laten ontwikkelen binnen de organisatie</v>
      </c>
    </row>
    <row r="26" spans="1:6">
      <c r="A26" s="13" t="s">
        <v>142</v>
      </c>
      <c r="B26" s="27" t="s">
        <v>87</v>
      </c>
      <c r="C26" s="37">
        <f>MATCH(B26, metadata!$D$3:$D$6, 0)</f>
        <v>2</v>
      </c>
      <c r="D26" s="28">
        <v>2</v>
      </c>
      <c r="E26" s="37" t="s">
        <v>46</v>
      </c>
      <c r="F26" s="38" t="str">
        <f>IFERROR(_xlfn.XLOOKUP(E26, metadata!$B$20:$B$38, metadata!$A$20:$A$38), "")</f>
        <v>Kan kansen rond het gebruik van data- en AI-tools herkennen, opdrachten formuleren en oplossingen laten ontwikkelen binnen de organisatie</v>
      </c>
    </row>
    <row r="27" spans="1:6">
      <c r="A27" s="13" t="s">
        <v>143</v>
      </c>
      <c r="B27" s="27" t="s">
        <v>87</v>
      </c>
      <c r="C27" s="37">
        <f>MATCH(B27, metadata!$D$3:$D$6, 0)</f>
        <v>2</v>
      </c>
      <c r="D27" s="28">
        <v>3</v>
      </c>
      <c r="E27" s="37" t="s">
        <v>48</v>
      </c>
      <c r="F27" s="38" t="str">
        <f>IFERROR(_xlfn.XLOOKUP(E27, metadata!$B$20:$B$38, metadata!$A$20:$A$38), "")</f>
        <v>Kritische beoordeling van AI-output en data-inzichten</v>
      </c>
    </row>
    <row r="28" spans="1:6">
      <c r="A28" s="13" t="s">
        <v>144</v>
      </c>
      <c r="B28" s="27" t="s">
        <v>87</v>
      </c>
      <c r="C28" s="37">
        <f>MATCH(B28, metadata!$D$3:$D$6, 0)</f>
        <v>2</v>
      </c>
      <c r="D28" s="28">
        <v>3</v>
      </c>
      <c r="E28" s="37" t="s">
        <v>48</v>
      </c>
      <c r="F28" s="38" t="str">
        <f>IFERROR(_xlfn.XLOOKUP(E28, metadata!$B$20:$B$38, metadata!$A$20:$A$38), "")</f>
        <v>Kritische beoordeling van AI-output en data-inzichten</v>
      </c>
    </row>
    <row r="29" spans="1:6">
      <c r="A29" s="13" t="s">
        <v>145</v>
      </c>
      <c r="B29" s="27" t="s">
        <v>87</v>
      </c>
      <c r="C29" s="37">
        <f>MATCH(B29, metadata!$D$3:$D$6, 0)</f>
        <v>2</v>
      </c>
      <c r="D29" s="28">
        <v>3</v>
      </c>
      <c r="E29" s="37" t="s">
        <v>48</v>
      </c>
      <c r="F29" s="38" t="str">
        <f>IFERROR(_xlfn.XLOOKUP(E29, metadata!$B$20:$B$38, metadata!$A$20:$A$38), "")</f>
        <v>Kritische beoordeling van AI-output en data-inzichten</v>
      </c>
    </row>
    <row r="30" spans="1:6">
      <c r="A30" s="13" t="s">
        <v>146</v>
      </c>
      <c r="B30" s="27" t="s">
        <v>87</v>
      </c>
      <c r="C30" s="37">
        <f>MATCH(B30, metadata!$D$3:$D$6, 0)</f>
        <v>2</v>
      </c>
      <c r="D30" s="28">
        <v>3</v>
      </c>
      <c r="E30" s="37" t="s">
        <v>48</v>
      </c>
      <c r="F30" s="38" t="str">
        <f>IFERROR(_xlfn.XLOOKUP(E30, metadata!$B$20:$B$38, metadata!$A$20:$A$38), "")</f>
        <v>Kritische beoordeling van AI-output en data-inzichten</v>
      </c>
    </row>
    <row r="31" spans="1:6">
      <c r="A31" s="13" t="s">
        <v>147</v>
      </c>
      <c r="B31" s="27" t="s">
        <v>87</v>
      </c>
      <c r="C31" s="37">
        <f>MATCH(B31, metadata!$D$3:$D$6, 0)</f>
        <v>2</v>
      </c>
      <c r="D31" s="28">
        <v>4</v>
      </c>
      <c r="E31" s="37" t="s">
        <v>50</v>
      </c>
      <c r="F31" s="38" t="str">
        <f>IFERROR(_xlfn.XLOOKUP(E31, metadata!$B$20:$B$38, metadata!$A$20:$A$38), "")</f>
        <v>Basiskennis van AI- en data-risico’s en ethische vraagstukken binnen de organisatie</v>
      </c>
    </row>
    <row r="32" spans="1:6">
      <c r="A32" s="13" t="s">
        <v>148</v>
      </c>
      <c r="B32" s="27" t="s">
        <v>87</v>
      </c>
      <c r="C32" s="37">
        <f>MATCH(B32, metadata!$D$3:$D$6, 0)</f>
        <v>2</v>
      </c>
      <c r="D32" s="28">
        <v>4</v>
      </c>
      <c r="E32" s="37" t="s">
        <v>50</v>
      </c>
      <c r="F32" s="38" t="str">
        <f>IFERROR(_xlfn.XLOOKUP(E32, metadata!$B$20:$B$38, metadata!$A$20:$A$38), "")</f>
        <v>Basiskennis van AI- en data-risico’s en ethische vraagstukken binnen de organisatie</v>
      </c>
    </row>
    <row r="33" spans="1:6">
      <c r="A33" s="13" t="s">
        <v>149</v>
      </c>
      <c r="B33" s="27" t="s">
        <v>87</v>
      </c>
      <c r="C33" s="37">
        <f>MATCH(B33, metadata!$D$3:$D$6, 0)</f>
        <v>2</v>
      </c>
      <c r="D33" s="28">
        <v>4</v>
      </c>
      <c r="E33" s="37" t="s">
        <v>50</v>
      </c>
      <c r="F33" s="38" t="str">
        <f>IFERROR(_xlfn.XLOOKUP(E33, metadata!$B$20:$B$38, metadata!$A$20:$A$38), "")</f>
        <v>Basiskennis van AI- en data-risico’s en ethische vraagstukken binnen de organisatie</v>
      </c>
    </row>
    <row r="34" spans="1:6">
      <c r="A34" s="13" t="s">
        <v>150</v>
      </c>
      <c r="B34" s="27" t="s">
        <v>87</v>
      </c>
      <c r="C34" s="37">
        <f>MATCH(B34, metadata!$D$3:$D$6, 0)</f>
        <v>2</v>
      </c>
      <c r="D34" s="28">
        <v>4</v>
      </c>
      <c r="E34" s="37" t="s">
        <v>50</v>
      </c>
      <c r="F34" s="38" t="str">
        <f>IFERROR(_xlfn.XLOOKUP(E34, metadata!$B$20:$B$38, metadata!$A$20:$A$38), "")</f>
        <v>Basiskennis van AI- en data-risico’s en ethische vraagstukken binnen de organisatie</v>
      </c>
    </row>
    <row r="35" spans="1:6">
      <c r="A35" s="14" t="s">
        <v>151</v>
      </c>
      <c r="B35" s="27" t="s">
        <v>87</v>
      </c>
      <c r="C35" s="37">
        <f>MATCH(B35, metadata!$D$3:$D$6, 0)</f>
        <v>2</v>
      </c>
      <c r="D35" s="28">
        <v>4</v>
      </c>
      <c r="E35" s="37" t="s">
        <v>50</v>
      </c>
      <c r="F35" s="38" t="str">
        <f>IFERROR(_xlfn.XLOOKUP(E35, metadata!$B$20:$B$38, metadata!$A$20:$A$38), "")</f>
        <v>Basiskennis van AI- en data-risico’s en ethische vraagstukken binnen de organisatie</v>
      </c>
    </row>
    <row r="36" spans="1:6">
      <c r="A36" s="13" t="s">
        <v>152</v>
      </c>
      <c r="B36" s="27" t="s">
        <v>87</v>
      </c>
      <c r="C36" s="37">
        <f>MATCH(B36, metadata!$D$3:$D$6, 0)</f>
        <v>2</v>
      </c>
      <c r="D36" s="28">
        <v>4</v>
      </c>
      <c r="E36" s="37" t="s">
        <v>50</v>
      </c>
      <c r="F36" s="38" t="str">
        <f>IFERROR(_xlfn.XLOOKUP(E36, metadata!$B$20:$B$38, metadata!$A$20:$A$38), "")</f>
        <v>Basiskennis van AI- en data-risico’s en ethische vraagstukken binnen de organisatie</v>
      </c>
    </row>
    <row r="37" spans="1:6">
      <c r="A37" s="13" t="s">
        <v>153</v>
      </c>
      <c r="B37" s="27" t="s">
        <v>87</v>
      </c>
      <c r="C37" s="37">
        <f>MATCH(B37, metadata!$D$3:$D$6, 0)</f>
        <v>2</v>
      </c>
      <c r="D37" s="28">
        <v>4</v>
      </c>
      <c r="E37" s="37" t="s">
        <v>50</v>
      </c>
      <c r="F37" s="38" t="str">
        <f>IFERROR(_xlfn.XLOOKUP(E37, metadata!$B$20:$B$38, metadata!$A$20:$A$38), "")</f>
        <v>Basiskennis van AI- en data-risico’s en ethische vraagstukken binnen de organisatie</v>
      </c>
    </row>
    <row r="38" spans="1:6">
      <c r="A38" s="11" t="s">
        <v>154</v>
      </c>
      <c r="B38" s="6" t="s">
        <v>91</v>
      </c>
      <c r="C38" s="24">
        <f>MATCH(B38, metadata!$D$3:$D$6, 0)</f>
        <v>3</v>
      </c>
      <c r="D38" s="26">
        <v>1</v>
      </c>
      <c r="E38" s="24" t="s">
        <v>53</v>
      </c>
      <c r="F38" s="36" t="str">
        <f>IFERROR(_xlfn.XLOOKUP(E38, metadata!$B$20:$B$38, metadata!$A$20:$A$38), "")</f>
        <v>Diepgaand inzicht in data management, data governance, analytics en AI in de organisatie.</v>
      </c>
    </row>
    <row r="39" spans="1:6">
      <c r="A39" s="11" t="s">
        <v>155</v>
      </c>
      <c r="B39" s="6" t="s">
        <v>91</v>
      </c>
      <c r="C39" s="24">
        <f>MATCH(B39, metadata!$D$3:$D$6, 0)</f>
        <v>3</v>
      </c>
      <c r="D39" s="26">
        <v>1</v>
      </c>
      <c r="E39" s="24" t="s">
        <v>53</v>
      </c>
      <c r="F39" s="36" t="str">
        <f>IFERROR(_xlfn.XLOOKUP(E39, metadata!$B$20:$B$38, metadata!$A$20:$A$38), "")</f>
        <v>Diepgaand inzicht in data management, data governance, analytics en AI in de organisatie.</v>
      </c>
    </row>
    <row r="40" spans="1:6">
      <c r="A40" s="11" t="s">
        <v>156</v>
      </c>
      <c r="B40" s="6" t="s">
        <v>91</v>
      </c>
      <c r="C40" s="24">
        <f>MATCH(B40, metadata!$D$3:$D$6, 0)</f>
        <v>3</v>
      </c>
      <c r="D40" s="26">
        <v>1</v>
      </c>
      <c r="E40" s="24" t="s">
        <v>53</v>
      </c>
      <c r="F40" s="36" t="str">
        <f>IFERROR(_xlfn.XLOOKUP(E40, metadata!$B$20:$B$38, metadata!$A$20:$A$38), "")</f>
        <v>Diepgaand inzicht in data management, data governance, analytics en AI in de organisatie.</v>
      </c>
    </row>
    <row r="41" spans="1:6">
      <c r="A41" s="16" t="s">
        <v>157</v>
      </c>
      <c r="B41" s="6" t="s">
        <v>91</v>
      </c>
      <c r="C41" s="24">
        <f>MATCH(B41, metadata!$D$3:$D$6, 0)</f>
        <v>3</v>
      </c>
      <c r="D41" s="26">
        <v>1</v>
      </c>
      <c r="E41" s="24" t="s">
        <v>53</v>
      </c>
      <c r="F41" s="36" t="str">
        <f>IFERROR(_xlfn.XLOOKUP(E41, metadata!$B$20:$B$38, metadata!$A$20:$A$38), "")</f>
        <v>Diepgaand inzicht in data management, data governance, analytics en AI in de organisatie.</v>
      </c>
    </row>
    <row r="42" spans="1:6">
      <c r="A42" s="16" t="s">
        <v>158</v>
      </c>
      <c r="B42" s="6" t="s">
        <v>91</v>
      </c>
      <c r="C42" s="24">
        <f>MATCH(B42, metadata!$D$3:$D$6, 0)</f>
        <v>3</v>
      </c>
      <c r="D42" s="26">
        <v>1</v>
      </c>
      <c r="E42" s="24" t="s">
        <v>53</v>
      </c>
      <c r="F42" s="36" t="str">
        <f>IFERROR(_xlfn.XLOOKUP(E42, metadata!$B$20:$B$38, metadata!$A$20:$A$38), "")</f>
        <v>Diepgaand inzicht in data management, data governance, analytics en AI in de organisatie.</v>
      </c>
    </row>
    <row r="43" spans="1:6">
      <c r="A43" s="16" t="s">
        <v>159</v>
      </c>
      <c r="B43" s="6" t="s">
        <v>91</v>
      </c>
      <c r="C43" s="24">
        <f>MATCH(B43, metadata!$D$3:$D$6, 0)</f>
        <v>3</v>
      </c>
      <c r="D43" s="26">
        <v>1</v>
      </c>
      <c r="E43" s="24" t="s">
        <v>53</v>
      </c>
      <c r="F43" s="36" t="str">
        <f>IFERROR(_xlfn.XLOOKUP(E43, metadata!$B$20:$B$38, metadata!$A$20:$A$38), "")</f>
        <v>Diepgaand inzicht in data management, data governance, analytics en AI in de organisatie.</v>
      </c>
    </row>
    <row r="44" spans="1:6">
      <c r="A44" s="11" t="s">
        <v>160</v>
      </c>
      <c r="B44" s="6" t="s">
        <v>91</v>
      </c>
      <c r="C44" s="24">
        <f>MATCH(B44, metadata!$D$3:$D$6, 0)</f>
        <v>3</v>
      </c>
      <c r="D44" s="26">
        <v>2</v>
      </c>
      <c r="E44" s="24" t="s">
        <v>55</v>
      </c>
      <c r="F44" s="36" t="str">
        <f>IFERROR(_xlfn.XLOOKUP(E44, metadata!$B$20:$B$38, metadata!$A$20:$A$38), "")</f>
        <v>Het strategisch adviseren op data en AI gebruik</v>
      </c>
    </row>
    <row r="45" spans="1:6">
      <c r="A45" s="11" t="s">
        <v>161</v>
      </c>
      <c r="B45" s="6" t="s">
        <v>91</v>
      </c>
      <c r="C45" s="24">
        <f>MATCH(B45, metadata!$D$3:$D$6, 0)</f>
        <v>3</v>
      </c>
      <c r="D45" s="26">
        <v>2</v>
      </c>
      <c r="E45" s="24" t="s">
        <v>55</v>
      </c>
      <c r="F45" s="36" t="str">
        <f>IFERROR(_xlfn.XLOOKUP(E45, metadata!$B$20:$B$38, metadata!$A$20:$A$38), "")</f>
        <v>Het strategisch adviseren op data en AI gebruik</v>
      </c>
    </row>
    <row r="46" spans="1:6">
      <c r="A46" s="11" t="s">
        <v>162</v>
      </c>
      <c r="B46" s="6" t="s">
        <v>91</v>
      </c>
      <c r="C46" s="24">
        <f>MATCH(B46, metadata!$D$3:$D$6, 0)</f>
        <v>3</v>
      </c>
      <c r="D46" s="26">
        <v>2</v>
      </c>
      <c r="E46" s="24" t="s">
        <v>55</v>
      </c>
      <c r="F46" s="36" t="str">
        <f>IFERROR(_xlfn.XLOOKUP(E46, metadata!$B$20:$B$38, metadata!$A$20:$A$38), "")</f>
        <v>Het strategisch adviseren op data en AI gebruik</v>
      </c>
    </row>
    <row r="47" spans="1:6">
      <c r="A47" s="11" t="s">
        <v>163</v>
      </c>
      <c r="B47" s="6" t="s">
        <v>91</v>
      </c>
      <c r="C47" s="24">
        <f>MATCH(B47, metadata!$D$3:$D$6, 0)</f>
        <v>3</v>
      </c>
      <c r="D47" s="26">
        <v>2</v>
      </c>
      <c r="E47" s="24" t="s">
        <v>55</v>
      </c>
      <c r="F47" s="36" t="str">
        <f>IFERROR(_xlfn.XLOOKUP(E47, metadata!$B$20:$B$38, metadata!$A$20:$A$38), "")</f>
        <v>Het strategisch adviseren op data en AI gebruik</v>
      </c>
    </row>
    <row r="48" spans="1:6">
      <c r="A48" s="11" t="s">
        <v>164</v>
      </c>
      <c r="B48" s="6" t="s">
        <v>91</v>
      </c>
      <c r="C48" s="24">
        <f>MATCH(B48, metadata!$D$3:$D$6, 0)</f>
        <v>3</v>
      </c>
      <c r="D48" s="26">
        <v>2</v>
      </c>
      <c r="E48" s="24" t="s">
        <v>55</v>
      </c>
      <c r="F48" s="36" t="str">
        <f>IFERROR(_xlfn.XLOOKUP(E48, metadata!$B$20:$B$38, metadata!$A$20:$A$38), "")</f>
        <v>Het strategisch adviseren op data en AI gebruik</v>
      </c>
    </row>
    <row r="49" spans="1:6" ht="15">
      <c r="A49" s="11" t="s">
        <v>165</v>
      </c>
      <c r="B49" s="6" t="s">
        <v>91</v>
      </c>
      <c r="C49" s="24">
        <f>MATCH(B49, metadata!$D$3:$D$6, 0)</f>
        <v>3</v>
      </c>
      <c r="D49" s="26">
        <v>2</v>
      </c>
      <c r="E49" s="24" t="s">
        <v>55</v>
      </c>
      <c r="F49" s="36" t="str">
        <f>IFERROR(_xlfn.XLOOKUP(E49, metadata!$B$20:$B$38, metadata!$A$20:$A$38), "")</f>
        <v>Het strategisch adviseren op data en AI gebruik</v>
      </c>
    </row>
    <row r="50" spans="1:6" ht="15">
      <c r="A50" s="11" t="s">
        <v>166</v>
      </c>
      <c r="B50" s="6" t="s">
        <v>91</v>
      </c>
      <c r="C50" s="24">
        <f>MATCH(B50, metadata!$D$3:$D$6, 0)</f>
        <v>3</v>
      </c>
      <c r="D50" s="26">
        <v>2</v>
      </c>
      <c r="E50" s="24" t="s">
        <v>55</v>
      </c>
      <c r="F50" s="36" t="str">
        <f>IFERROR(_xlfn.XLOOKUP(E50, metadata!$B$20:$B$38, metadata!$A$20:$A$38), "")</f>
        <v>Het strategisch adviseren op data en AI gebruik</v>
      </c>
    </row>
    <row r="51" spans="1:6" ht="15">
      <c r="A51" s="11" t="s">
        <v>167</v>
      </c>
      <c r="B51" s="6" t="s">
        <v>91</v>
      </c>
      <c r="C51" s="24">
        <f>MATCH(B51, metadata!$D$3:$D$6, 0)</f>
        <v>3</v>
      </c>
      <c r="D51" s="26">
        <v>3</v>
      </c>
      <c r="E51" s="24" t="s">
        <v>57</v>
      </c>
      <c r="F51" s="36" t="str">
        <f>IFERROR(_xlfn.XLOOKUP(E51, metadata!$B$20:$B$38, metadata!$A$20:$A$38), "")</f>
        <v>Het communiceren en implementeren van uitkomsten uit complexe analyses</v>
      </c>
    </row>
    <row r="52" spans="1:6" ht="15">
      <c r="A52" s="11" t="s">
        <v>168</v>
      </c>
      <c r="B52" s="6" t="s">
        <v>91</v>
      </c>
      <c r="C52" s="24">
        <f>MATCH(B52, metadata!$D$3:$D$6, 0)</f>
        <v>3</v>
      </c>
      <c r="D52" s="26">
        <v>3</v>
      </c>
      <c r="E52" s="24" t="s">
        <v>57</v>
      </c>
      <c r="F52" s="36" t="str">
        <f>IFERROR(_xlfn.XLOOKUP(E52, metadata!$B$20:$B$38, metadata!$A$20:$A$38), "")</f>
        <v>Het communiceren en implementeren van uitkomsten uit complexe analyses</v>
      </c>
    </row>
    <row r="53" spans="1:6" ht="15">
      <c r="A53" s="11" t="s">
        <v>169</v>
      </c>
      <c r="B53" s="6" t="s">
        <v>91</v>
      </c>
      <c r="C53" s="24">
        <f>MATCH(B53, metadata!$D$3:$D$6, 0)</f>
        <v>3</v>
      </c>
      <c r="D53" s="26">
        <v>3</v>
      </c>
      <c r="E53" s="24" t="s">
        <v>57</v>
      </c>
      <c r="F53" s="36" t="str">
        <f>IFERROR(_xlfn.XLOOKUP(E53, metadata!$B$20:$B$38, metadata!$A$20:$A$38), "")</f>
        <v>Het communiceren en implementeren van uitkomsten uit complexe analyses</v>
      </c>
    </row>
    <row r="54" spans="1:6" ht="15">
      <c r="A54" s="11" t="s">
        <v>170</v>
      </c>
      <c r="B54" s="6" t="s">
        <v>91</v>
      </c>
      <c r="C54" s="24">
        <f>MATCH(B54, metadata!$D$3:$D$6, 0)</f>
        <v>3</v>
      </c>
      <c r="D54" s="26">
        <v>4</v>
      </c>
      <c r="E54" s="24" t="s">
        <v>59</v>
      </c>
      <c r="F54" s="36" t="str">
        <f>IFERROR(_xlfn.XLOOKUP(E54, metadata!$B$20:$B$38, metadata!$A$20:$A$38), "")</f>
        <v>Het kennen en toepassen van de standaarden voor verantwoord gebruik van data en algoritmes die in de organisatie van toepassing zijn</v>
      </c>
    </row>
    <row r="55" spans="1:6" ht="15">
      <c r="A55" s="11" t="s">
        <v>171</v>
      </c>
      <c r="B55" s="6" t="s">
        <v>91</v>
      </c>
      <c r="C55" s="24">
        <f>MATCH(B55, metadata!$D$3:$D$6, 0)</f>
        <v>3</v>
      </c>
      <c r="D55" s="26">
        <v>4</v>
      </c>
      <c r="E55" s="24" t="s">
        <v>59</v>
      </c>
      <c r="F55" s="36" t="str">
        <f>IFERROR(_xlfn.XLOOKUP(E55, metadata!$B$20:$B$38, metadata!$A$20:$A$38), "")</f>
        <v>Het kennen en toepassen van de standaarden voor verantwoord gebruik van data en algoritmes die in de organisatie van toepassing zijn</v>
      </c>
    </row>
    <row r="56" spans="1:6" ht="15">
      <c r="A56" s="17" t="s">
        <v>172</v>
      </c>
      <c r="B56" s="6" t="s">
        <v>91</v>
      </c>
      <c r="C56" s="24">
        <f>MATCH(B56, metadata!$D$3:$D$6, 0)</f>
        <v>3</v>
      </c>
      <c r="D56" s="26">
        <v>4</v>
      </c>
      <c r="E56" s="24" t="s">
        <v>59</v>
      </c>
      <c r="F56" s="36" t="str">
        <f>IFERROR(_xlfn.XLOOKUP(E56, metadata!$B$20:$B$38, metadata!$A$20:$A$38), "")</f>
        <v>Het kennen en toepassen van de standaarden voor verantwoord gebruik van data en algoritmes die in de organisatie van toepassing zijn</v>
      </c>
    </row>
    <row r="57" spans="1:6" ht="15">
      <c r="A57" s="11" t="s">
        <v>173</v>
      </c>
      <c r="B57" s="6" t="s">
        <v>91</v>
      </c>
      <c r="C57" s="24">
        <f>MATCH(B57, metadata!$D$3:$D$6, 0)</f>
        <v>3</v>
      </c>
      <c r="D57" s="26">
        <v>4</v>
      </c>
      <c r="E57" s="24" t="s">
        <v>59</v>
      </c>
      <c r="F57" s="36" t="str">
        <f>IFERROR(_xlfn.XLOOKUP(E57, metadata!$B$20:$B$38, metadata!$A$20:$A$38), "")</f>
        <v>Het kennen en toepassen van de standaarden voor verantwoord gebruik van data en algoritmes die in de organisatie van toepassing zijn</v>
      </c>
    </row>
    <row r="58" spans="1:6" ht="15">
      <c r="A58" s="13" t="s">
        <v>174</v>
      </c>
      <c r="B58" s="27" t="s">
        <v>96</v>
      </c>
      <c r="C58" s="37">
        <f>MATCH(B58, metadata!$D$3:$D$6, 0)</f>
        <v>4</v>
      </c>
      <c r="D58" s="28">
        <v>1</v>
      </c>
      <c r="E58" s="37" t="s">
        <v>62</v>
      </c>
      <c r="F58" s="38" t="str">
        <f>IFERROR(_xlfn.XLOOKUP(E58, metadata!$B$20:$B$38, metadata!$A$20:$A$38), "")</f>
        <v>Kennis van data governance en data management</v>
      </c>
    </row>
    <row r="59" spans="1:6" ht="15">
      <c r="A59" s="13" t="s">
        <v>175</v>
      </c>
      <c r="B59" s="27" t="s">
        <v>96</v>
      </c>
      <c r="C59" s="37">
        <f>MATCH(B59, metadata!$D$3:$D$6, 0)</f>
        <v>4</v>
      </c>
      <c r="D59" s="28">
        <v>1</v>
      </c>
      <c r="E59" s="37" t="s">
        <v>62</v>
      </c>
      <c r="F59" s="38" t="str">
        <f>IFERROR(_xlfn.XLOOKUP(E59, metadata!$B$20:$B$38, metadata!$A$20:$A$38), "")</f>
        <v>Kennis van data governance en data management</v>
      </c>
    </row>
    <row r="60" spans="1:6" ht="15">
      <c r="A60" s="13" t="s">
        <v>176</v>
      </c>
      <c r="B60" s="27" t="s">
        <v>96</v>
      </c>
      <c r="C60" s="37">
        <f>MATCH(B60, metadata!$D$3:$D$6, 0)</f>
        <v>4</v>
      </c>
      <c r="D60" s="28">
        <v>2</v>
      </c>
      <c r="E60" s="37" t="s">
        <v>64</v>
      </c>
      <c r="F60" s="38" t="str">
        <f>IFERROR(_xlfn.XLOOKUP(E60, metadata!$B$20:$B$38, metadata!$A$20:$A$38), "")</f>
        <v>Kennis van data en analytics platform en tooling</v>
      </c>
    </row>
    <row r="61" spans="1:6" ht="15">
      <c r="A61" s="13" t="s">
        <v>177</v>
      </c>
      <c r="B61" s="27" t="s">
        <v>96</v>
      </c>
      <c r="C61" s="37">
        <f>MATCH(B61, metadata!$D$3:$D$6, 0)</f>
        <v>4</v>
      </c>
      <c r="D61" s="28">
        <v>3</v>
      </c>
      <c r="E61" s="37" t="s">
        <v>66</v>
      </c>
      <c r="F61" s="38" t="str">
        <f>IFERROR(_xlfn.XLOOKUP(E61, metadata!$B$20:$B$38, metadata!$A$20:$A$38), "")</f>
        <v>Kennis van gebruik van data van dashboarding tot AI modellen</v>
      </c>
    </row>
    <row r="62" spans="1:6" ht="15">
      <c r="A62" s="13" t="s">
        <v>178</v>
      </c>
      <c r="B62" s="27" t="s">
        <v>96</v>
      </c>
      <c r="C62" s="37">
        <f>MATCH(B62, metadata!$D$3:$D$6, 0)</f>
        <v>4</v>
      </c>
      <c r="D62" s="28">
        <v>3</v>
      </c>
      <c r="E62" s="37" t="s">
        <v>66</v>
      </c>
      <c r="F62" s="38" t="str">
        <f>IFERROR(_xlfn.XLOOKUP(E62, metadata!$B$20:$B$38, metadata!$A$20:$A$38), "")</f>
        <v>Kennis van gebruik van data van dashboarding tot AI modellen</v>
      </c>
    </row>
    <row r="63" spans="1:6" ht="15">
      <c r="A63" s="13" t="s">
        <v>179</v>
      </c>
      <c r="B63" s="27" t="s">
        <v>96</v>
      </c>
      <c r="C63" s="37">
        <f>MATCH(B63, metadata!$D$3:$D$6, 0)</f>
        <v>4</v>
      </c>
      <c r="D63" s="28">
        <v>4</v>
      </c>
      <c r="E63" s="37" t="s">
        <v>68</v>
      </c>
      <c r="F63" s="38" t="str">
        <f>IFERROR(_xlfn.XLOOKUP(E63, metadata!$B$20:$B$38, metadata!$A$20:$A$38), "")</f>
        <v xml:space="preserve">Kennis van verantwoorde omgang met data en AI </v>
      </c>
    </row>
    <row r="64" spans="1:6" ht="15">
      <c r="A64" s="13" t="s">
        <v>180</v>
      </c>
      <c r="B64" s="27" t="s">
        <v>96</v>
      </c>
      <c r="C64" s="37">
        <f>MATCH(B64, metadata!$D$3:$D$6, 0)</f>
        <v>4</v>
      </c>
      <c r="D64" s="28">
        <v>4</v>
      </c>
      <c r="E64" s="37" t="s">
        <v>68</v>
      </c>
      <c r="F64" s="38" t="str">
        <f>IFERROR(_xlfn.XLOOKUP(E64, metadata!$B$20:$B$38, metadata!$A$20:$A$38), "")</f>
        <v xml:space="preserve">Kennis van verantwoorde omgang met data en AI </v>
      </c>
    </row>
    <row r="65" spans="1:6" ht="15">
      <c r="A65" s="13" t="s">
        <v>181</v>
      </c>
      <c r="B65" s="27" t="s">
        <v>96</v>
      </c>
      <c r="C65" s="37">
        <f>MATCH(B65, metadata!$D$3:$D$6, 0)</f>
        <v>4</v>
      </c>
      <c r="D65" s="28">
        <v>4</v>
      </c>
      <c r="E65" s="37" t="s">
        <v>68</v>
      </c>
      <c r="F65" s="38" t="str">
        <f>IFERROR(_xlfn.XLOOKUP(E65, metadata!$B$20:$B$38, metadata!$A$20:$A$38), "")</f>
        <v xml:space="preserve">Kennis van verantwoorde omgang met data en AI </v>
      </c>
    </row>
    <row r="66" spans="1:6" ht="15">
      <c r="A66" s="13" t="s">
        <v>182</v>
      </c>
      <c r="B66" s="27" t="s">
        <v>96</v>
      </c>
      <c r="C66" s="37">
        <f>MATCH(B66, metadata!$D$3:$D$6, 0)</f>
        <v>4</v>
      </c>
      <c r="D66" s="28">
        <v>4</v>
      </c>
      <c r="E66" s="37" t="s">
        <v>68</v>
      </c>
      <c r="F66" s="38" t="str">
        <f>IFERROR(_xlfn.XLOOKUP(E66, metadata!$B$20:$B$38, metadata!$A$20:$A$38), "")</f>
        <v xml:space="preserve">Kennis van verantwoorde omgang met data en AI </v>
      </c>
    </row>
    <row r="67" spans="1:6" ht="15">
      <c r="A67" s="13" t="s">
        <v>183</v>
      </c>
      <c r="B67" s="27" t="s">
        <v>96</v>
      </c>
      <c r="C67" s="37">
        <f>MATCH(B67, metadata!$D$3:$D$6, 0)</f>
        <v>4</v>
      </c>
      <c r="D67" s="28">
        <v>4</v>
      </c>
      <c r="E67" s="37" t="s">
        <v>68</v>
      </c>
      <c r="F67" s="38" t="str">
        <f>IFERROR(_xlfn.XLOOKUP(E67, metadata!$B$20:$B$38, metadata!$A$20:$A$38), "")</f>
        <v xml:space="preserve">Kennis van verantwoorde omgang met data en AI </v>
      </c>
    </row>
  </sheetData>
  <phoneticPr fontId="16" type="noConversion"/>
  <conditionalFormatting sqref="A3:B17 A27:A30">
    <cfRule type="expression" dxfId="0" priority="4">
      <formula>#REF!=1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C5953-3683-44E3-8351-479F23C647A1}">
  <dimension ref="A1:X135"/>
  <sheetViews>
    <sheetView workbookViewId="0">
      <selection activeCell="O55" sqref="O55"/>
    </sheetView>
  </sheetViews>
  <sheetFormatPr defaultRowHeight="14.25"/>
  <cols>
    <col min="1" max="1" width="25.75" customWidth="1"/>
    <col min="2" max="2" width="39" customWidth="1"/>
    <col min="3" max="18" width="4" customWidth="1"/>
    <col min="19" max="19" width="20.375" customWidth="1"/>
    <col min="20" max="20" width="9.375" customWidth="1"/>
    <col min="21" max="21" width="14.75" customWidth="1"/>
    <col min="22" max="22" width="65.125" customWidth="1"/>
    <col min="23" max="23" width="17.25" customWidth="1"/>
  </cols>
  <sheetData>
    <row r="1" spans="1:24" ht="14.25" customHeight="1">
      <c r="B1" s="92" t="s">
        <v>184</v>
      </c>
      <c r="C1" s="90">
        <f>SUM(C3:C65)</f>
        <v>10</v>
      </c>
      <c r="D1" s="90">
        <f t="shared" ref="D1:R1" si="0">SUM(D3:D65)</f>
        <v>4</v>
      </c>
      <c r="E1" s="90">
        <f t="shared" si="0"/>
        <v>5</v>
      </c>
      <c r="F1" s="90">
        <f t="shared" si="0"/>
        <v>10</v>
      </c>
      <c r="G1" s="91">
        <f t="shared" si="0"/>
        <v>5</v>
      </c>
      <c r="H1" s="90">
        <f t="shared" si="0"/>
        <v>6</v>
      </c>
      <c r="I1" s="90">
        <f t="shared" si="0"/>
        <v>6</v>
      </c>
      <c r="J1" s="90">
        <f t="shared" si="0"/>
        <v>3</v>
      </c>
      <c r="K1" s="91">
        <f t="shared" si="0"/>
        <v>3</v>
      </c>
      <c r="L1" s="90">
        <f t="shared" si="0"/>
        <v>1</v>
      </c>
      <c r="M1" s="90">
        <f t="shared" si="0"/>
        <v>2</v>
      </c>
      <c r="N1" s="90">
        <f t="shared" si="0"/>
        <v>1</v>
      </c>
      <c r="O1" s="91">
        <f t="shared" si="0"/>
        <v>0</v>
      </c>
      <c r="P1" s="90">
        <f t="shared" si="0"/>
        <v>0</v>
      </c>
      <c r="Q1" s="90">
        <f t="shared" si="0"/>
        <v>1</v>
      </c>
      <c r="R1" s="90">
        <f t="shared" si="0"/>
        <v>0</v>
      </c>
    </row>
    <row r="2" spans="1:24" ht="15.75" thickBot="1">
      <c r="A2" s="105" t="s">
        <v>185</v>
      </c>
      <c r="B2" s="106" t="s">
        <v>186</v>
      </c>
      <c r="C2" s="107" t="s">
        <v>32</v>
      </c>
      <c r="D2" s="107" t="s">
        <v>35</v>
      </c>
      <c r="E2" s="107" t="s">
        <v>38</v>
      </c>
      <c r="F2" s="108" t="s">
        <v>41</v>
      </c>
      <c r="G2" s="107" t="s">
        <v>44</v>
      </c>
      <c r="H2" s="107" t="s">
        <v>46</v>
      </c>
      <c r="I2" s="107" t="s">
        <v>48</v>
      </c>
      <c r="J2" s="108" t="s">
        <v>50</v>
      </c>
      <c r="K2" s="107" t="s">
        <v>53</v>
      </c>
      <c r="L2" s="107" t="s">
        <v>55</v>
      </c>
      <c r="M2" s="107" t="s">
        <v>57</v>
      </c>
      <c r="N2" s="108" t="s">
        <v>59</v>
      </c>
      <c r="O2" s="107" t="s">
        <v>62</v>
      </c>
      <c r="P2" s="107" t="s">
        <v>64</v>
      </c>
      <c r="Q2" s="107" t="s">
        <v>66</v>
      </c>
      <c r="R2" s="108" t="s">
        <v>68</v>
      </c>
      <c r="S2" s="106" t="s">
        <v>187</v>
      </c>
      <c r="T2" s="106" t="s">
        <v>188</v>
      </c>
      <c r="U2" s="106" t="s">
        <v>75</v>
      </c>
      <c r="V2" s="106" t="s">
        <v>189</v>
      </c>
      <c r="W2" s="109" t="s">
        <v>190</v>
      </c>
    </row>
    <row r="3" spans="1:24">
      <c r="A3" s="80" t="s">
        <v>191</v>
      </c>
      <c r="B3" s="80" t="s">
        <v>192</v>
      </c>
      <c r="C3" s="29">
        <v>1</v>
      </c>
      <c r="D3" s="29"/>
      <c r="E3" s="29"/>
      <c r="F3" s="87"/>
      <c r="G3" s="29"/>
      <c r="H3" s="29"/>
      <c r="I3" s="29"/>
      <c r="J3" s="87"/>
      <c r="K3" s="29"/>
      <c r="L3" s="29"/>
      <c r="M3" s="29"/>
      <c r="N3" s="87"/>
      <c r="O3" s="29"/>
      <c r="P3" s="29"/>
      <c r="Q3" s="29"/>
      <c r="R3" s="87"/>
      <c r="S3" s="80" t="str" cm="1">
        <f t="array" ref="S3">_xlfn.TEXTJOIN(", ",1, IF(C3:R3=1,$C$2:$R$2,""))</f>
        <v>Bt1</v>
      </c>
      <c r="T3" s="82" t="s">
        <v>192</v>
      </c>
      <c r="U3" s="82" t="s">
        <v>193</v>
      </c>
      <c r="V3" s="80" t="s">
        <v>194</v>
      </c>
      <c r="W3" s="68" cm="1">
        <f t="array" ref="W3">MAX(COUNTIF(metadata2!K$3:K$99,_xlfn.TEXTSPLIT(S3, ", ")))</f>
        <v>0</v>
      </c>
    </row>
    <row r="4" spans="1:24">
      <c r="A4" s="80" t="s">
        <v>191</v>
      </c>
      <c r="B4" s="80" t="s">
        <v>195</v>
      </c>
      <c r="C4" s="29">
        <v>1</v>
      </c>
      <c r="D4" s="29"/>
      <c r="E4" s="29"/>
      <c r="F4" s="87"/>
      <c r="G4" s="29"/>
      <c r="H4" s="29"/>
      <c r="I4" s="29"/>
      <c r="J4" s="87"/>
      <c r="K4" s="29"/>
      <c r="L4" s="29"/>
      <c r="M4" s="29"/>
      <c r="N4" s="87"/>
      <c r="O4" s="29"/>
      <c r="P4" s="29"/>
      <c r="Q4" s="29"/>
      <c r="R4" s="87"/>
      <c r="S4" s="80" t="str" cm="1">
        <f t="array" ref="S4">_xlfn.TEXTJOIN(", ",1, IF(C4:R4=1,$C$2:$R$2,""))</f>
        <v>Bt1</v>
      </c>
      <c r="T4" s="82" t="s">
        <v>196</v>
      </c>
      <c r="U4" s="82" t="s">
        <v>197</v>
      </c>
      <c r="V4" s="80" t="s">
        <v>198</v>
      </c>
      <c r="W4" s="68" cm="1">
        <f t="array" ref="W4">MAX(COUNTIF(metadata2!K$3:K$99,_xlfn.TEXTSPLIT(S4, ", ")))</f>
        <v>0</v>
      </c>
    </row>
    <row r="5" spans="1:24">
      <c r="A5" s="80" t="s">
        <v>191</v>
      </c>
      <c r="B5" s="80" t="s">
        <v>199</v>
      </c>
      <c r="C5" s="29"/>
      <c r="D5" s="29"/>
      <c r="E5" s="29"/>
      <c r="F5" s="87">
        <v>1</v>
      </c>
      <c r="G5" s="29"/>
      <c r="H5" s="29"/>
      <c r="I5" s="29"/>
      <c r="J5" s="87"/>
      <c r="K5" s="29"/>
      <c r="L5" s="29"/>
      <c r="M5" s="29"/>
      <c r="N5" s="87"/>
      <c r="O5" s="29"/>
      <c r="P5" s="29"/>
      <c r="Q5" s="29"/>
      <c r="R5" s="87"/>
      <c r="S5" s="80" t="str" cm="1">
        <f t="array" ref="S5">_xlfn.TEXTJOIN(", ",1, IF(C5:R5=1,$C$2:$R$2,""))</f>
        <v>Bt4</v>
      </c>
      <c r="T5" s="82" t="s">
        <v>199</v>
      </c>
      <c r="U5" s="82" t="s">
        <v>200</v>
      </c>
      <c r="V5" s="80" t="s">
        <v>201</v>
      </c>
      <c r="W5" s="68" cm="1">
        <f t="array" ref="W5">MAX(COUNTIF(metadata2!K$3:K$99,_xlfn.TEXTSPLIT(S5, ", ")))</f>
        <v>0</v>
      </c>
    </row>
    <row r="6" spans="1:24">
      <c r="A6" s="80" t="s">
        <v>191</v>
      </c>
      <c r="B6" s="80" t="s">
        <v>202</v>
      </c>
      <c r="C6" s="29"/>
      <c r="D6" s="29"/>
      <c r="E6" s="29">
        <v>1</v>
      </c>
      <c r="F6" s="87"/>
      <c r="G6" s="29"/>
      <c r="H6" s="29"/>
      <c r="I6" s="29"/>
      <c r="J6" s="87"/>
      <c r="K6" s="29"/>
      <c r="L6" s="29"/>
      <c r="M6" s="29"/>
      <c r="N6" s="87"/>
      <c r="O6" s="29"/>
      <c r="P6" s="29"/>
      <c r="Q6" s="29"/>
      <c r="R6" s="87"/>
      <c r="S6" s="80" t="str" cm="1">
        <f t="array" ref="S6">_xlfn.TEXTJOIN(", ",1, IF(C6:R6=1,$C$2:$R$2,""))</f>
        <v>Bt3</v>
      </c>
      <c r="T6" s="82" t="s">
        <v>202</v>
      </c>
      <c r="U6" s="82" t="s">
        <v>203</v>
      </c>
      <c r="V6" s="80" t="s">
        <v>204</v>
      </c>
      <c r="W6" s="68" cm="1">
        <f t="array" ref="W6">MAX(COUNTIF(metadata2!K$3:K$99,_xlfn.TEXTSPLIT(S6, ", ")))</f>
        <v>0</v>
      </c>
    </row>
    <row r="7" spans="1:24">
      <c r="A7" s="80" t="s">
        <v>191</v>
      </c>
      <c r="B7" s="80" t="s">
        <v>205</v>
      </c>
      <c r="C7" s="29"/>
      <c r="D7" s="29"/>
      <c r="E7" s="29"/>
      <c r="F7" s="87">
        <v>1</v>
      </c>
      <c r="G7" s="29"/>
      <c r="H7" s="29"/>
      <c r="I7" s="29"/>
      <c r="J7" s="87"/>
      <c r="K7" s="29"/>
      <c r="L7" s="29"/>
      <c r="M7" s="29"/>
      <c r="N7" s="87"/>
      <c r="O7" s="29"/>
      <c r="P7" s="29"/>
      <c r="Q7" s="29"/>
      <c r="R7" s="87"/>
      <c r="S7" s="80" t="str" cm="1">
        <f t="array" ref="S7">_xlfn.TEXTJOIN(", ",1, IF(C7:R7=1,$C$2:$R$2,""))</f>
        <v>Bt4</v>
      </c>
      <c r="T7" s="82" t="s">
        <v>205</v>
      </c>
      <c r="U7" s="82" t="s">
        <v>206</v>
      </c>
      <c r="V7" s="80" t="s">
        <v>207</v>
      </c>
      <c r="W7" s="68" cm="1">
        <f t="array" ref="W7">MAX(COUNTIF(metadata2!K$3:K$99,_xlfn.TEXTSPLIT(S7, ", ")))</f>
        <v>0</v>
      </c>
    </row>
    <row r="8" spans="1:24">
      <c r="A8" s="80" t="s">
        <v>191</v>
      </c>
      <c r="B8" s="80" t="s">
        <v>208</v>
      </c>
      <c r="C8" s="29"/>
      <c r="D8" s="29"/>
      <c r="E8" s="29"/>
      <c r="F8" s="87"/>
      <c r="G8" s="29"/>
      <c r="H8" s="29"/>
      <c r="I8" s="29"/>
      <c r="J8" s="87">
        <v>1</v>
      </c>
      <c r="K8" s="29"/>
      <c r="L8" s="29"/>
      <c r="M8" s="29"/>
      <c r="N8" s="87"/>
      <c r="O8" s="29"/>
      <c r="P8" s="29"/>
      <c r="Q8" s="29"/>
      <c r="R8" s="87"/>
      <c r="S8" s="80" t="str" cm="1">
        <f t="array" ref="S8">_xlfn.TEXTJOIN(", ",1, IF(C8:R8=1,$C$2:$R$2,""))</f>
        <v>Bm4</v>
      </c>
      <c r="T8" s="82" t="s">
        <v>208</v>
      </c>
      <c r="U8" s="82" t="s">
        <v>209</v>
      </c>
      <c r="V8" s="80" t="s">
        <v>210</v>
      </c>
      <c r="W8" s="68" cm="1">
        <f t="array" ref="W8">MAX(COUNTIF(metadata2!K$3:K$99,_xlfn.TEXTSPLIT(S8, ", ")))</f>
        <v>0</v>
      </c>
    </row>
    <row r="9" spans="1:24">
      <c r="A9" s="81" t="s">
        <v>191</v>
      </c>
      <c r="B9" s="81" t="s">
        <v>211</v>
      </c>
      <c r="C9" s="88"/>
      <c r="D9" s="88"/>
      <c r="E9" s="88"/>
      <c r="F9" s="89"/>
      <c r="G9" s="88"/>
      <c r="H9" s="88">
        <v>1</v>
      </c>
      <c r="I9" s="88"/>
      <c r="J9" s="89"/>
      <c r="K9" s="88"/>
      <c r="L9" s="88"/>
      <c r="M9" s="88"/>
      <c r="N9" s="89"/>
      <c r="O9" s="88"/>
      <c r="P9" s="88"/>
      <c r="Q9" s="88"/>
      <c r="R9" s="89"/>
      <c r="S9" s="81" t="str" cm="1">
        <f t="array" ref="S9">_xlfn.TEXTJOIN(", ",1, IF(C9:R9=1,$C$2:$R$2,""))</f>
        <v>Bm2</v>
      </c>
      <c r="T9" s="83" t="s">
        <v>211</v>
      </c>
      <c r="U9" s="83" t="s">
        <v>212</v>
      </c>
      <c r="V9" s="81" t="s">
        <v>213</v>
      </c>
      <c r="W9" s="93" cm="1">
        <f t="array" ref="W9">MAX(COUNTIF(metadata2!K$3:K$99,_xlfn.TEXTSPLIT(S9, ", ")))</f>
        <v>0</v>
      </c>
      <c r="X9" s="79"/>
    </row>
    <row r="10" spans="1:24">
      <c r="A10" s="80" t="s">
        <v>214</v>
      </c>
      <c r="B10" s="80" t="s">
        <v>192</v>
      </c>
      <c r="C10" s="29"/>
      <c r="D10" s="29"/>
      <c r="E10" s="29"/>
      <c r="F10" s="87"/>
      <c r="G10" s="29"/>
      <c r="H10" s="29"/>
      <c r="I10" s="29"/>
      <c r="J10" s="87"/>
      <c r="K10" s="29"/>
      <c r="L10" s="29"/>
      <c r="M10" s="29"/>
      <c r="N10" s="87"/>
      <c r="O10" s="29"/>
      <c r="P10" s="29"/>
      <c r="Q10" s="29"/>
      <c r="R10" s="87"/>
      <c r="S10" s="80" t="str" cm="1">
        <f t="array" ref="S10">_xlfn.TEXTJOIN(", ",1, IF(C10:R10=1,$C$2:$R$2,""))</f>
        <v/>
      </c>
      <c r="T10" s="82" t="s">
        <v>192</v>
      </c>
      <c r="U10" s="82" t="s">
        <v>215</v>
      </c>
      <c r="V10" s="80" t="s">
        <v>216</v>
      </c>
      <c r="W10" s="68" cm="1">
        <f t="array" ref="W10">MAX(COUNTIF(metadata2!K$3:K$99,_xlfn.TEXTSPLIT(S10, ", ")))</f>
        <v>0</v>
      </c>
    </row>
    <row r="11" spans="1:24">
      <c r="A11" s="80" t="s">
        <v>214</v>
      </c>
      <c r="B11" s="80" t="s">
        <v>217</v>
      </c>
      <c r="C11" s="29"/>
      <c r="D11" s="29"/>
      <c r="E11" s="29"/>
      <c r="F11" s="87">
        <v>1</v>
      </c>
      <c r="G11" s="29"/>
      <c r="H11" s="29"/>
      <c r="I11" s="29"/>
      <c r="J11" s="87"/>
      <c r="K11" s="29"/>
      <c r="L11" s="29"/>
      <c r="M11" s="29"/>
      <c r="N11" s="87"/>
      <c r="O11" s="29"/>
      <c r="P11" s="29"/>
      <c r="Q11" s="29"/>
      <c r="R11" s="87"/>
      <c r="S11" s="80" t="str" cm="1">
        <f t="array" ref="S11">_xlfn.TEXTJOIN(", ",1, IF(C11:R11=1,$C$2:$R$2,""))</f>
        <v>Bt4</v>
      </c>
      <c r="T11" s="82" t="s">
        <v>217</v>
      </c>
      <c r="U11" s="82" t="s">
        <v>218</v>
      </c>
      <c r="V11" s="80" t="s">
        <v>219</v>
      </c>
      <c r="W11" s="68" cm="1">
        <f t="array" ref="W11">MAX(COUNTIF(metadata2!K$3:K$99,_xlfn.TEXTSPLIT(S11, ", ")))</f>
        <v>0</v>
      </c>
    </row>
    <row r="12" spans="1:24">
      <c r="A12" s="80" t="s">
        <v>214</v>
      </c>
      <c r="B12" s="80" t="s">
        <v>220</v>
      </c>
      <c r="C12" s="29"/>
      <c r="D12" s="29"/>
      <c r="E12" s="29"/>
      <c r="F12" s="87">
        <v>1</v>
      </c>
      <c r="G12" s="29"/>
      <c r="H12" s="29"/>
      <c r="I12" s="29"/>
      <c r="J12" s="87"/>
      <c r="K12" s="29"/>
      <c r="L12" s="29"/>
      <c r="M12" s="29"/>
      <c r="N12" s="87"/>
      <c r="O12" s="29"/>
      <c r="P12" s="29"/>
      <c r="Q12" s="29"/>
      <c r="R12" s="87"/>
      <c r="S12" s="80" t="str" cm="1">
        <f t="array" ref="S12">_xlfn.TEXTJOIN(", ",1, IF(C12:R12=1,$C$2:$R$2,""))</f>
        <v>Bt4</v>
      </c>
      <c r="T12" s="82" t="s">
        <v>220</v>
      </c>
      <c r="U12" s="82" t="s">
        <v>221</v>
      </c>
      <c r="V12" s="80" t="s">
        <v>222</v>
      </c>
      <c r="W12" s="68" cm="1">
        <f t="array" ref="W12">MAX(COUNTIF(metadata2!K$3:K$99,_xlfn.TEXTSPLIT(S12, ", ")))</f>
        <v>0</v>
      </c>
    </row>
    <row r="13" spans="1:24">
      <c r="A13" s="80" t="s">
        <v>214</v>
      </c>
      <c r="B13" s="80" t="s">
        <v>223</v>
      </c>
      <c r="C13" s="29"/>
      <c r="D13" s="29"/>
      <c r="E13" s="29"/>
      <c r="F13" s="87">
        <v>1</v>
      </c>
      <c r="G13" s="29"/>
      <c r="H13" s="29"/>
      <c r="I13" s="29">
        <v>1</v>
      </c>
      <c r="J13" s="87"/>
      <c r="K13" s="29"/>
      <c r="L13" s="29"/>
      <c r="M13" s="29"/>
      <c r="N13" s="87"/>
      <c r="O13" s="29"/>
      <c r="P13" s="29"/>
      <c r="Q13" s="29"/>
      <c r="R13" s="87"/>
      <c r="S13" s="80" t="str" cm="1">
        <f t="array" ref="S13">_xlfn.TEXTJOIN(", ",1, IF(C13:R13=1,$C$2:$R$2,""))</f>
        <v>Bt4, Bm3</v>
      </c>
      <c r="T13" s="82" t="s">
        <v>223</v>
      </c>
      <c r="U13" s="82" t="s">
        <v>224</v>
      </c>
      <c r="V13" s="80" t="s">
        <v>225</v>
      </c>
      <c r="W13" s="68" cm="1">
        <f t="array" ref="W13">MAX(COUNTIF(metadata2!K$3:K$99,_xlfn.TEXTSPLIT(S13, ", ")))</f>
        <v>0</v>
      </c>
    </row>
    <row r="14" spans="1:24">
      <c r="A14" s="80" t="s">
        <v>214</v>
      </c>
      <c r="B14" s="80" t="s">
        <v>226</v>
      </c>
      <c r="C14" s="29"/>
      <c r="D14" s="29"/>
      <c r="E14" s="29"/>
      <c r="F14" s="87"/>
      <c r="G14" s="29"/>
      <c r="H14" s="29"/>
      <c r="I14" s="29">
        <v>1</v>
      </c>
      <c r="J14" s="87"/>
      <c r="K14" s="29"/>
      <c r="L14" s="29"/>
      <c r="M14" s="29"/>
      <c r="N14" s="87"/>
      <c r="O14" s="29"/>
      <c r="P14" s="29"/>
      <c r="Q14" s="29"/>
      <c r="R14" s="87"/>
      <c r="S14" s="80" t="str" cm="1">
        <f t="array" ref="S14">_xlfn.TEXTJOIN(", ",1, IF(C14:R14=1,$C$2:$R$2,""))</f>
        <v>Bm3</v>
      </c>
      <c r="T14" s="82" t="s">
        <v>226</v>
      </c>
      <c r="U14" s="82" t="s">
        <v>227</v>
      </c>
      <c r="V14" s="80" t="s">
        <v>228</v>
      </c>
      <c r="W14" s="68" cm="1">
        <f t="array" ref="W14">MAX(COUNTIF(metadata2!K$3:K$99,_xlfn.TEXTSPLIT(S14, ", ")))</f>
        <v>0</v>
      </c>
    </row>
    <row r="15" spans="1:24">
      <c r="A15" s="80" t="s">
        <v>214</v>
      </c>
      <c r="B15" s="80" t="s">
        <v>229</v>
      </c>
      <c r="C15" s="29"/>
      <c r="D15" s="29"/>
      <c r="E15" s="29"/>
      <c r="F15" s="87"/>
      <c r="G15" s="29"/>
      <c r="H15" s="29"/>
      <c r="I15" s="29"/>
      <c r="J15" s="87"/>
      <c r="K15" s="29"/>
      <c r="L15" s="29"/>
      <c r="M15" s="29">
        <v>1</v>
      </c>
      <c r="N15" s="87"/>
      <c r="O15" s="29"/>
      <c r="P15" s="29"/>
      <c r="Q15" s="29"/>
      <c r="R15" s="87"/>
      <c r="S15" s="80" t="str" cm="1">
        <f t="array" ref="S15">_xlfn.TEXTJOIN(", ",1, IF(C15:R15=1,$C$2:$R$2,""))</f>
        <v>Vl3</v>
      </c>
      <c r="T15" s="82" t="s">
        <v>229</v>
      </c>
      <c r="U15" s="82" t="s">
        <v>230</v>
      </c>
      <c r="V15" s="80" t="s">
        <v>231</v>
      </c>
      <c r="W15" s="68" cm="1">
        <f t="array" ref="W15">MAX(COUNTIF(metadata2!K$3:K$99,_xlfn.TEXTSPLIT(S15, ", ")))</f>
        <v>0</v>
      </c>
    </row>
    <row r="16" spans="1:24">
      <c r="A16" s="80" t="s">
        <v>214</v>
      </c>
      <c r="B16" s="80" t="s">
        <v>232</v>
      </c>
      <c r="C16" s="29"/>
      <c r="D16" s="29"/>
      <c r="E16" s="29"/>
      <c r="F16" s="87">
        <v>1</v>
      </c>
      <c r="G16" s="29"/>
      <c r="H16" s="29"/>
      <c r="I16" s="29">
        <v>1</v>
      </c>
      <c r="J16" s="87"/>
      <c r="K16" s="29"/>
      <c r="L16" s="29"/>
      <c r="M16" s="29"/>
      <c r="N16" s="87"/>
      <c r="O16" s="29"/>
      <c r="P16" s="29"/>
      <c r="Q16" s="29"/>
      <c r="R16" s="87"/>
      <c r="S16" s="80" t="str" cm="1">
        <f t="array" ref="S16">_xlfn.TEXTJOIN(", ",1, IF(C16:R16=1,$C$2:$R$2,""))</f>
        <v>Bt4, Bm3</v>
      </c>
      <c r="T16" s="82" t="s">
        <v>232</v>
      </c>
      <c r="U16" s="82" t="s">
        <v>233</v>
      </c>
      <c r="V16" s="80" t="s">
        <v>234</v>
      </c>
      <c r="W16" s="68" cm="1">
        <f t="array" ref="W16">MAX(COUNTIF(metadata2!K$3:K$99,_xlfn.TEXTSPLIT(S16, ", ")))</f>
        <v>0</v>
      </c>
    </row>
    <row r="17" spans="1:24">
      <c r="A17" s="80" t="s">
        <v>214</v>
      </c>
      <c r="B17" s="80" t="s">
        <v>235</v>
      </c>
      <c r="C17" s="29"/>
      <c r="D17" s="29">
        <v>1</v>
      </c>
      <c r="E17" s="29"/>
      <c r="F17" s="87"/>
      <c r="G17" s="29"/>
      <c r="H17" s="29"/>
      <c r="I17" s="29"/>
      <c r="J17" s="87"/>
      <c r="K17" s="29"/>
      <c r="L17" s="29"/>
      <c r="M17" s="29"/>
      <c r="N17" s="87"/>
      <c r="O17" s="29"/>
      <c r="P17" s="29"/>
      <c r="Q17" s="29"/>
      <c r="R17" s="87"/>
      <c r="S17" s="80" t="str" cm="1">
        <f t="array" ref="S17">_xlfn.TEXTJOIN(", ",1, IF(C17:R17=1,$C$2:$R$2,""))</f>
        <v>Bt2</v>
      </c>
      <c r="T17" s="82" t="s">
        <v>235</v>
      </c>
      <c r="U17" s="82" t="s">
        <v>236</v>
      </c>
      <c r="V17" s="80" t="s">
        <v>237</v>
      </c>
      <c r="W17" s="68" cm="1">
        <f t="array" ref="W17">MAX(COUNTIF(metadata2!K$3:K$99,_xlfn.TEXTSPLIT(S17, ", ")))</f>
        <v>0</v>
      </c>
    </row>
    <row r="18" spans="1:24">
      <c r="A18" s="81" t="s">
        <v>214</v>
      </c>
      <c r="B18" s="81" t="s">
        <v>238</v>
      </c>
      <c r="C18" s="88"/>
      <c r="D18" s="88"/>
      <c r="E18" s="88"/>
      <c r="F18" s="89">
        <v>1</v>
      </c>
      <c r="G18" s="88"/>
      <c r="H18" s="88"/>
      <c r="I18" s="88"/>
      <c r="J18" s="89"/>
      <c r="K18" s="88">
        <v>1</v>
      </c>
      <c r="L18" s="88"/>
      <c r="M18" s="88"/>
      <c r="N18" s="89"/>
      <c r="O18" s="88"/>
      <c r="P18" s="88"/>
      <c r="Q18" s="88"/>
      <c r="R18" s="89"/>
      <c r="S18" s="81" t="str" cm="1">
        <f t="array" ref="S18">_xlfn.TEXTJOIN(", ",1, IF(C18:R18=1,$C$2:$R$2,""))</f>
        <v>Bt4, Vl1</v>
      </c>
      <c r="T18" s="83" t="s">
        <v>238</v>
      </c>
      <c r="U18" s="83" t="s">
        <v>239</v>
      </c>
      <c r="V18" s="81" t="s">
        <v>240</v>
      </c>
      <c r="W18" s="93" cm="1">
        <f t="array" ref="W18">MAX(COUNTIF(metadata2!K$3:K$99,_xlfn.TEXTSPLIT(S18, ", ")))</f>
        <v>0</v>
      </c>
      <c r="X18" s="79"/>
    </row>
    <row r="19" spans="1:24">
      <c r="A19" s="80" t="s">
        <v>241</v>
      </c>
      <c r="B19" s="80" t="s">
        <v>242</v>
      </c>
      <c r="C19" s="29">
        <v>1</v>
      </c>
      <c r="D19" s="29">
        <v>1</v>
      </c>
      <c r="E19" s="29"/>
      <c r="F19" s="87"/>
      <c r="G19" s="29"/>
      <c r="H19" s="29"/>
      <c r="I19" s="29"/>
      <c r="J19" s="87"/>
      <c r="K19" s="29"/>
      <c r="L19" s="29"/>
      <c r="M19" s="29"/>
      <c r="N19" s="87"/>
      <c r="O19" s="29"/>
      <c r="P19" s="29"/>
      <c r="Q19" s="29"/>
      <c r="R19" s="87"/>
      <c r="S19" s="80" t="str" cm="1">
        <f t="array" ref="S19">_xlfn.TEXTJOIN(", ",1, IF(C19:R19=1,$C$2:$R$2,""))</f>
        <v>Bt1, Bt2</v>
      </c>
      <c r="T19" s="82" t="s">
        <v>243</v>
      </c>
      <c r="U19" s="82" t="s">
        <v>244</v>
      </c>
      <c r="V19" s="80" t="s">
        <v>245</v>
      </c>
      <c r="W19" s="68" cm="1">
        <f t="array" ref="W19">MAX(COUNTIF(metadata2!K$3:K$99,_xlfn.TEXTSPLIT(S19, ", ")))</f>
        <v>0</v>
      </c>
    </row>
    <row r="20" spans="1:24">
      <c r="A20" s="80" t="s">
        <v>241</v>
      </c>
      <c r="B20" s="80" t="s">
        <v>246</v>
      </c>
      <c r="C20" s="29">
        <v>1</v>
      </c>
      <c r="D20" s="29">
        <v>1</v>
      </c>
      <c r="E20" s="29"/>
      <c r="F20" s="87"/>
      <c r="G20" s="29"/>
      <c r="H20" s="29"/>
      <c r="I20" s="29"/>
      <c r="J20" s="87"/>
      <c r="K20" s="29"/>
      <c r="L20" s="29"/>
      <c r="M20" s="29"/>
      <c r="N20" s="87"/>
      <c r="O20" s="29"/>
      <c r="P20" s="29"/>
      <c r="Q20" s="29"/>
      <c r="R20" s="87"/>
      <c r="S20" s="80" t="str" cm="1">
        <f t="array" ref="S20">_xlfn.TEXTJOIN(", ",1, IF(C20:R20=1,$C$2:$R$2,""))</f>
        <v>Bt1, Bt2</v>
      </c>
      <c r="T20" s="82" t="s">
        <v>247</v>
      </c>
      <c r="U20" s="82" t="s">
        <v>248</v>
      </c>
      <c r="V20" s="80" t="s">
        <v>249</v>
      </c>
      <c r="W20" s="68" cm="1">
        <f t="array" ref="W20">MAX(COUNTIF(metadata2!K$3:K$99,_xlfn.TEXTSPLIT(S20, ", ")))</f>
        <v>0</v>
      </c>
    </row>
    <row r="21" spans="1:24">
      <c r="A21" s="80" t="s">
        <v>241</v>
      </c>
      <c r="B21" s="80" t="s">
        <v>250</v>
      </c>
      <c r="C21" s="29">
        <v>1</v>
      </c>
      <c r="D21" s="29"/>
      <c r="E21" s="29"/>
      <c r="F21" s="87"/>
      <c r="G21" s="29"/>
      <c r="H21" s="29"/>
      <c r="I21" s="29"/>
      <c r="J21" s="87"/>
      <c r="K21" s="29"/>
      <c r="L21" s="29"/>
      <c r="M21" s="29"/>
      <c r="N21" s="87"/>
      <c r="O21" s="29"/>
      <c r="P21" s="29"/>
      <c r="Q21" s="29"/>
      <c r="R21" s="87"/>
      <c r="S21" s="80" t="str" cm="1">
        <f t="array" ref="S21">_xlfn.TEXTJOIN(", ",1, IF(C21:R21=1,$C$2:$R$2,""))</f>
        <v>Bt1</v>
      </c>
      <c r="T21" s="82" t="s">
        <v>251</v>
      </c>
      <c r="U21" s="82" t="s">
        <v>252</v>
      </c>
      <c r="V21" s="80" t="s">
        <v>253</v>
      </c>
      <c r="W21" s="68" cm="1">
        <f t="array" ref="W21">MAX(COUNTIF(metadata2!K$3:K$99,_xlfn.TEXTSPLIT(S21, ", ")))</f>
        <v>0</v>
      </c>
    </row>
    <row r="22" spans="1:24">
      <c r="A22" s="80" t="s">
        <v>241</v>
      </c>
      <c r="B22" s="80" t="s">
        <v>254</v>
      </c>
      <c r="C22" s="29">
        <v>1</v>
      </c>
      <c r="D22" s="29"/>
      <c r="E22" s="29">
        <v>1</v>
      </c>
      <c r="F22" s="87"/>
      <c r="G22" s="29"/>
      <c r="H22" s="29"/>
      <c r="I22" s="29"/>
      <c r="J22" s="87"/>
      <c r="K22" s="29"/>
      <c r="L22" s="29"/>
      <c r="M22" s="29"/>
      <c r="N22" s="87"/>
      <c r="O22" s="29"/>
      <c r="P22" s="29"/>
      <c r="Q22" s="29"/>
      <c r="R22" s="87"/>
      <c r="S22" s="80" t="str" cm="1">
        <f t="array" ref="S22">_xlfn.TEXTJOIN(", ",1, IF(C22:R22=1,$C$2:$R$2,""))</f>
        <v>Bt1, Bt3</v>
      </c>
      <c r="T22" s="82" t="s">
        <v>255</v>
      </c>
      <c r="U22" s="82" t="s">
        <v>256</v>
      </c>
      <c r="V22" s="80" t="s">
        <v>257</v>
      </c>
      <c r="W22" s="68" cm="1">
        <f t="array" ref="W22">MAX(COUNTIF(metadata2!K$3:K$99,_xlfn.TEXTSPLIT(S22, ", ")))</f>
        <v>0</v>
      </c>
    </row>
    <row r="23" spans="1:24">
      <c r="A23" s="80" t="s">
        <v>241</v>
      </c>
      <c r="B23" s="80" t="s">
        <v>258</v>
      </c>
      <c r="C23" s="29"/>
      <c r="D23" s="29"/>
      <c r="E23" s="29"/>
      <c r="F23" s="87"/>
      <c r="G23" s="29"/>
      <c r="H23" s="29"/>
      <c r="I23" s="29"/>
      <c r="J23" s="87"/>
      <c r="K23" s="29"/>
      <c r="L23" s="29"/>
      <c r="M23" s="29"/>
      <c r="N23" s="87"/>
      <c r="O23" s="29"/>
      <c r="P23" s="29"/>
      <c r="Q23" s="29"/>
      <c r="R23" s="87"/>
      <c r="S23" s="80" t="str" cm="1">
        <f t="array" ref="S23">_xlfn.TEXTJOIN(", ",1, IF(C23:R23=1,$C$2:$R$2,""))</f>
        <v/>
      </c>
      <c r="T23" s="82" t="s">
        <v>259</v>
      </c>
      <c r="U23" s="82" t="s">
        <v>260</v>
      </c>
      <c r="V23" s="80" t="s">
        <v>261</v>
      </c>
      <c r="W23" s="68" cm="1">
        <f t="array" ref="W23">MAX(COUNTIF(metadata2!K$3:K$99,_xlfn.TEXTSPLIT(S23, ", ")))</f>
        <v>0</v>
      </c>
    </row>
    <row r="24" spans="1:24">
      <c r="A24" s="80" t="s">
        <v>241</v>
      </c>
      <c r="B24" s="80" t="s">
        <v>262</v>
      </c>
      <c r="C24" s="29">
        <v>1</v>
      </c>
      <c r="D24" s="29"/>
      <c r="E24" s="29">
        <v>1</v>
      </c>
      <c r="F24" s="87"/>
      <c r="G24" s="29"/>
      <c r="H24" s="29"/>
      <c r="I24" s="29"/>
      <c r="J24" s="87"/>
      <c r="K24" s="29"/>
      <c r="L24" s="29"/>
      <c r="M24" s="29"/>
      <c r="N24" s="87"/>
      <c r="O24" s="29"/>
      <c r="P24" s="29"/>
      <c r="Q24" s="29"/>
      <c r="R24" s="87"/>
      <c r="S24" s="80" t="str" cm="1">
        <f t="array" ref="S24">_xlfn.TEXTJOIN(", ",1, IF(C24:R24=1,$C$2:$R$2,""))</f>
        <v>Bt1, Bt3</v>
      </c>
      <c r="T24" s="82" t="s">
        <v>263</v>
      </c>
      <c r="U24" s="82" t="s">
        <v>264</v>
      </c>
      <c r="V24" s="80" t="s">
        <v>265</v>
      </c>
      <c r="W24" s="68" cm="1">
        <f t="array" ref="W24">MAX(COUNTIF(metadata2!K$3:K$99,_xlfn.TEXTSPLIT(S24, ", ")))</f>
        <v>0</v>
      </c>
    </row>
    <row r="25" spans="1:24">
      <c r="A25" s="80" t="s">
        <v>241</v>
      </c>
      <c r="B25" s="80" t="s">
        <v>266</v>
      </c>
      <c r="C25" s="29"/>
      <c r="D25" s="29"/>
      <c r="E25" s="29"/>
      <c r="F25" s="87"/>
      <c r="G25" s="29">
        <v>1</v>
      </c>
      <c r="H25" s="29"/>
      <c r="I25" s="29">
        <v>1</v>
      </c>
      <c r="J25" s="87"/>
      <c r="K25" s="29"/>
      <c r="L25" s="29"/>
      <c r="M25" s="29"/>
      <c r="N25" s="87"/>
      <c r="O25" s="29"/>
      <c r="P25" s="29"/>
      <c r="Q25" s="29"/>
      <c r="R25" s="87"/>
      <c r="S25" s="80" t="str" cm="1">
        <f t="array" ref="S25">_xlfn.TEXTJOIN(", ",1, IF(C25:R25=1,$C$2:$R$2,""))</f>
        <v>Bm1, Bm3</v>
      </c>
      <c r="T25" s="82" t="s">
        <v>267</v>
      </c>
      <c r="U25" s="82" t="s">
        <v>268</v>
      </c>
      <c r="V25" s="80" t="s">
        <v>269</v>
      </c>
      <c r="W25" s="68" cm="1">
        <f t="array" ref="W25">MAX(COUNTIF(metadata2!K$3:K$99,_xlfn.TEXTSPLIT(S25, ", ")))</f>
        <v>0</v>
      </c>
    </row>
    <row r="26" spans="1:24">
      <c r="A26" s="80" t="s">
        <v>241</v>
      </c>
      <c r="B26" s="80" t="s">
        <v>270</v>
      </c>
      <c r="C26" s="29"/>
      <c r="D26" s="29"/>
      <c r="E26" s="29"/>
      <c r="F26" s="87"/>
      <c r="G26" s="29"/>
      <c r="H26" s="29">
        <v>1</v>
      </c>
      <c r="I26" s="29"/>
      <c r="J26" s="87"/>
      <c r="K26" s="29">
        <v>1</v>
      </c>
      <c r="L26" s="29"/>
      <c r="M26" s="29"/>
      <c r="N26" s="87"/>
      <c r="O26" s="29"/>
      <c r="P26" s="29"/>
      <c r="Q26" s="29"/>
      <c r="R26" s="87"/>
      <c r="S26" s="80" t="str" cm="1">
        <f t="array" ref="S26">_xlfn.TEXTJOIN(", ",1, IF(C26:R26=1,$C$2:$R$2,""))</f>
        <v>Bm2, Vl1</v>
      </c>
      <c r="T26" s="82" t="s">
        <v>271</v>
      </c>
      <c r="U26" s="82" t="s">
        <v>272</v>
      </c>
      <c r="V26" s="80" t="s">
        <v>273</v>
      </c>
      <c r="W26" s="68" cm="1">
        <f t="array" ref="W26">MAX(COUNTIF(metadata2!K$3:K$99,_xlfn.TEXTSPLIT(S26, ", ")))</f>
        <v>0</v>
      </c>
    </row>
    <row r="27" spans="1:24">
      <c r="A27" s="80" t="s">
        <v>241</v>
      </c>
      <c r="B27" s="80" t="s">
        <v>274</v>
      </c>
      <c r="C27" s="29"/>
      <c r="D27" s="29"/>
      <c r="E27" s="29"/>
      <c r="F27" s="87"/>
      <c r="G27" s="29"/>
      <c r="H27" s="29"/>
      <c r="I27" s="29"/>
      <c r="J27" s="87"/>
      <c r="K27" s="29"/>
      <c r="L27" s="29"/>
      <c r="M27" s="29"/>
      <c r="N27" s="87"/>
      <c r="O27" s="29"/>
      <c r="P27" s="29"/>
      <c r="Q27" s="29"/>
      <c r="R27" s="87"/>
      <c r="S27" s="80" t="str" cm="1">
        <f t="array" ref="S27">_xlfn.TEXTJOIN(", ",1, IF(C27:R27=1,$C$2:$R$2,""))</f>
        <v/>
      </c>
      <c r="T27" s="82" t="s">
        <v>275</v>
      </c>
      <c r="U27" s="82" t="s">
        <v>276</v>
      </c>
      <c r="V27" s="80" t="s">
        <v>277</v>
      </c>
      <c r="W27" s="68" cm="1">
        <f t="array" ref="W27">MAX(COUNTIF(metadata2!K$3:K$99,_xlfn.TEXTSPLIT(S27, ", ")))</f>
        <v>0</v>
      </c>
    </row>
    <row r="28" spans="1:24">
      <c r="A28" s="80" t="s">
        <v>241</v>
      </c>
      <c r="B28" s="80" t="s">
        <v>278</v>
      </c>
      <c r="C28" s="29">
        <v>1</v>
      </c>
      <c r="D28" s="29"/>
      <c r="E28" s="29"/>
      <c r="F28" s="87"/>
      <c r="G28" s="29">
        <v>1</v>
      </c>
      <c r="H28" s="29"/>
      <c r="I28" s="29">
        <v>1</v>
      </c>
      <c r="J28" s="87"/>
      <c r="K28" s="29"/>
      <c r="L28" s="29"/>
      <c r="M28" s="29"/>
      <c r="N28" s="87"/>
      <c r="O28" s="29"/>
      <c r="P28" s="29"/>
      <c r="Q28" s="29"/>
      <c r="R28" s="87"/>
      <c r="S28" s="80" t="str" cm="1">
        <f t="array" ref="S28">_xlfn.TEXTJOIN(", ",1, IF(C28:R28=1,$C$2:$R$2,""))</f>
        <v>Bt1, Bm1, Bm3</v>
      </c>
      <c r="T28" s="82" t="s">
        <v>279</v>
      </c>
      <c r="U28" s="82" t="s">
        <v>280</v>
      </c>
      <c r="V28" s="80" t="s">
        <v>281</v>
      </c>
      <c r="W28" s="68" cm="1">
        <f t="array" ref="W28">MAX(COUNTIF(metadata2!K$3:K$99,_xlfn.TEXTSPLIT(S28, ", ")))</f>
        <v>0</v>
      </c>
    </row>
    <row r="29" spans="1:24" ht="15">
      <c r="A29" s="80" t="s">
        <v>241</v>
      </c>
      <c r="B29" s="80" t="s">
        <v>282</v>
      </c>
      <c r="C29" s="29"/>
      <c r="D29" s="29">
        <v>1</v>
      </c>
      <c r="E29" s="29">
        <v>1</v>
      </c>
      <c r="F29" s="87"/>
      <c r="G29" s="29"/>
      <c r="H29" s="29"/>
      <c r="I29" s="29"/>
      <c r="J29" s="87"/>
      <c r="K29" s="29"/>
      <c r="L29" s="29"/>
      <c r="M29" s="29"/>
      <c r="N29" s="87"/>
      <c r="O29" s="29"/>
      <c r="P29" s="29"/>
      <c r="Q29" s="29"/>
      <c r="R29" s="87"/>
      <c r="S29" s="80" t="str" cm="1">
        <f t="array" ref="S29">_xlfn.TEXTJOIN(", ",1, IF(C29:R29=1,$C$2:$R$2,""))</f>
        <v>Bt2, Bt3</v>
      </c>
      <c r="T29" s="82" t="s">
        <v>283</v>
      </c>
      <c r="U29" s="82" t="s">
        <v>284</v>
      </c>
      <c r="V29" s="80" t="s">
        <v>285</v>
      </c>
      <c r="W29" s="68" cm="1">
        <f t="array" ref="W29">MAX(COUNTIF(metadata2!K$3:K$99,_xlfn.TEXTSPLIT(S29, ", ")))</f>
        <v>0</v>
      </c>
    </row>
    <row r="30" spans="1:24" ht="15">
      <c r="A30" s="80" t="s">
        <v>241</v>
      </c>
      <c r="B30" s="80" t="s">
        <v>286</v>
      </c>
      <c r="C30" s="29"/>
      <c r="D30" s="29"/>
      <c r="E30" s="29"/>
      <c r="F30" s="87"/>
      <c r="G30" s="29">
        <v>1</v>
      </c>
      <c r="H30" s="29"/>
      <c r="I30" s="29">
        <v>1</v>
      </c>
      <c r="J30" s="87"/>
      <c r="K30" s="29"/>
      <c r="L30" s="29"/>
      <c r="M30" s="29"/>
      <c r="N30" s="87"/>
      <c r="O30" s="29"/>
      <c r="P30" s="29"/>
      <c r="Q30" s="29"/>
      <c r="R30" s="87"/>
      <c r="S30" s="80" t="str" cm="1">
        <f t="array" ref="S30">_xlfn.TEXTJOIN(", ",1, IF(C30:R30=1,$C$2:$R$2,""))</f>
        <v>Bm1, Bm3</v>
      </c>
      <c r="T30" s="82" t="s">
        <v>287</v>
      </c>
      <c r="U30" s="82" t="s">
        <v>288</v>
      </c>
      <c r="V30" s="80" t="s">
        <v>289</v>
      </c>
      <c r="W30" s="68" cm="1">
        <f t="array" ref="W30">MAX(COUNTIF(metadata2!K$3:K$99,_xlfn.TEXTSPLIT(S30, ", ")))</f>
        <v>0</v>
      </c>
    </row>
    <row r="31" spans="1:24" ht="15">
      <c r="A31" s="80" t="s">
        <v>241</v>
      </c>
      <c r="B31" s="80" t="s">
        <v>290</v>
      </c>
      <c r="C31" s="29">
        <v>1</v>
      </c>
      <c r="D31" s="29"/>
      <c r="E31" s="29"/>
      <c r="F31" s="87"/>
      <c r="G31" s="29"/>
      <c r="H31" s="29"/>
      <c r="I31" s="29"/>
      <c r="J31" s="87"/>
      <c r="K31" s="29"/>
      <c r="L31" s="29"/>
      <c r="M31" s="29"/>
      <c r="N31" s="87"/>
      <c r="O31" s="29"/>
      <c r="P31" s="29"/>
      <c r="Q31" s="29"/>
      <c r="R31" s="87"/>
      <c r="S31" s="80" t="str" cm="1">
        <f t="array" ref="S31">_xlfn.TEXTJOIN(", ",1, IF(C31:R31=1,$C$2:$R$2,""))</f>
        <v>Bt1</v>
      </c>
      <c r="T31" s="82" t="s">
        <v>291</v>
      </c>
      <c r="U31" s="82" t="s">
        <v>292</v>
      </c>
      <c r="V31" s="85" t="s">
        <v>293</v>
      </c>
      <c r="W31" s="68" cm="1">
        <f t="array" ref="W31">MAX(COUNTIF(metadata2!K$3:K$99,_xlfn.TEXTSPLIT(S31, ", ")))</f>
        <v>0</v>
      </c>
    </row>
    <row r="32" spans="1:24" ht="15">
      <c r="A32" s="80" t="s">
        <v>241</v>
      </c>
      <c r="B32" s="80" t="s">
        <v>294</v>
      </c>
      <c r="C32" s="29"/>
      <c r="D32" s="29"/>
      <c r="E32" s="29"/>
      <c r="F32" s="87"/>
      <c r="G32" s="29"/>
      <c r="H32" s="29"/>
      <c r="I32" s="29"/>
      <c r="J32" s="87"/>
      <c r="K32" s="29">
        <v>1</v>
      </c>
      <c r="L32" s="29"/>
      <c r="M32" s="29">
        <v>1</v>
      </c>
      <c r="N32" s="87"/>
      <c r="O32" s="29"/>
      <c r="P32" s="29"/>
      <c r="Q32" s="29"/>
      <c r="R32" s="87"/>
      <c r="S32" s="80" t="str" cm="1">
        <f t="array" ref="S32">_xlfn.TEXTJOIN(", ",1, IF(C32:R32=1,$C$2:$R$2,""))</f>
        <v>Vl1, Vl3</v>
      </c>
      <c r="T32" s="82" t="s">
        <v>295</v>
      </c>
      <c r="U32" s="82" t="s">
        <v>296</v>
      </c>
      <c r="V32" s="85" t="s">
        <v>297</v>
      </c>
      <c r="W32" s="68" cm="1">
        <f t="array" ref="W32">MAX(COUNTIF(metadata2!K$3:K$99,_xlfn.TEXTSPLIT(S32, ", ")))</f>
        <v>0</v>
      </c>
    </row>
    <row r="33" spans="1:24" ht="15">
      <c r="A33" s="80" t="s">
        <v>241</v>
      </c>
      <c r="B33" s="80" t="s">
        <v>298</v>
      </c>
      <c r="C33" s="29"/>
      <c r="D33" s="29"/>
      <c r="E33" s="29"/>
      <c r="F33" s="87"/>
      <c r="G33" s="29"/>
      <c r="H33" s="29"/>
      <c r="I33" s="29"/>
      <c r="J33" s="87"/>
      <c r="K33" s="29"/>
      <c r="L33" s="29"/>
      <c r="M33" s="29"/>
      <c r="N33" s="87"/>
      <c r="O33" s="29"/>
      <c r="P33" s="29"/>
      <c r="Q33" s="29">
        <v>1</v>
      </c>
      <c r="R33" s="87"/>
      <c r="S33" s="80" t="str" cm="1">
        <f t="array" ref="S33">_xlfn.TEXTJOIN(", ",1, IF(C33:R33=1,$C$2:$R$2,""))</f>
        <v>Ex3</v>
      </c>
      <c r="T33" s="82" t="s">
        <v>299</v>
      </c>
      <c r="U33" s="82" t="s">
        <v>300</v>
      </c>
      <c r="V33" s="85" t="s">
        <v>301</v>
      </c>
      <c r="W33" s="68" cm="1">
        <f t="array" ref="W33">MAX(COUNTIF(metadata2!K$3:K$99,_xlfn.TEXTSPLIT(S33, ", ")))</f>
        <v>0</v>
      </c>
    </row>
    <row r="34" spans="1:24" ht="15">
      <c r="A34" s="80" t="s">
        <v>241</v>
      </c>
      <c r="B34" s="80" t="s">
        <v>302</v>
      </c>
      <c r="C34" s="29"/>
      <c r="D34" s="29"/>
      <c r="E34" s="29"/>
      <c r="F34" s="87"/>
      <c r="G34" s="29"/>
      <c r="H34" s="29">
        <v>1</v>
      </c>
      <c r="I34" s="29"/>
      <c r="J34" s="87"/>
      <c r="K34" s="29"/>
      <c r="L34" s="29"/>
      <c r="M34" s="29"/>
      <c r="N34" s="87"/>
      <c r="O34" s="29"/>
      <c r="P34" s="29"/>
      <c r="Q34" s="29"/>
      <c r="R34" s="87"/>
      <c r="S34" s="80" t="str" cm="1">
        <f t="array" ref="S34">_xlfn.TEXTJOIN(", ",1, IF(C34:R34=1,$C$2:$R$2,""))</f>
        <v>Bm2</v>
      </c>
      <c r="T34" s="82" t="s">
        <v>303</v>
      </c>
      <c r="U34" s="82" t="s">
        <v>304</v>
      </c>
      <c r="V34" s="85" t="s">
        <v>305</v>
      </c>
      <c r="W34" s="68" cm="1">
        <f t="array" ref="W34">MAX(COUNTIF(metadata2!K$3:K$99,_xlfn.TEXTSPLIT(S34, ", ")))</f>
        <v>0</v>
      </c>
    </row>
    <row r="35" spans="1:24" ht="15">
      <c r="A35" s="80" t="s">
        <v>241</v>
      </c>
      <c r="B35" s="80" t="s">
        <v>306</v>
      </c>
      <c r="C35" s="29"/>
      <c r="D35" s="29"/>
      <c r="E35" s="29"/>
      <c r="F35" s="87">
        <v>1</v>
      </c>
      <c r="G35" s="29">
        <v>1</v>
      </c>
      <c r="H35" s="29">
        <v>1</v>
      </c>
      <c r="I35" s="29"/>
      <c r="J35" s="87"/>
      <c r="K35" s="29"/>
      <c r="L35" s="29"/>
      <c r="M35" s="29"/>
      <c r="N35" s="87"/>
      <c r="O35" s="29"/>
      <c r="P35" s="29"/>
      <c r="Q35" s="29"/>
      <c r="R35" s="87"/>
      <c r="S35" s="80" t="str" cm="1">
        <f t="array" ref="S35">_xlfn.TEXTJOIN(", ",1, IF(C35:R35=1,$C$2:$R$2,""))</f>
        <v>Bt4, Bm1, Bm2</v>
      </c>
      <c r="T35" s="82" t="s">
        <v>307</v>
      </c>
      <c r="U35" s="82" t="s">
        <v>308</v>
      </c>
      <c r="V35" s="85" t="s">
        <v>309</v>
      </c>
      <c r="W35" s="68" cm="1">
        <f t="array" ref="W35">MAX(COUNTIF(metadata2!K$3:K$99,_xlfn.TEXTSPLIT(S35, ", ")))</f>
        <v>0</v>
      </c>
    </row>
    <row r="36" spans="1:24" ht="15">
      <c r="A36" s="81" t="s">
        <v>241</v>
      </c>
      <c r="B36" s="81" t="s">
        <v>310</v>
      </c>
      <c r="C36" s="88"/>
      <c r="D36" s="88"/>
      <c r="E36" s="88"/>
      <c r="F36" s="89"/>
      <c r="G36" s="88"/>
      <c r="H36" s="88">
        <v>1</v>
      </c>
      <c r="I36" s="88"/>
      <c r="J36" s="89"/>
      <c r="K36" s="88"/>
      <c r="L36" s="88"/>
      <c r="M36" s="88"/>
      <c r="N36" s="89"/>
      <c r="O36" s="88"/>
      <c r="P36" s="88"/>
      <c r="Q36" s="88"/>
      <c r="R36" s="89"/>
      <c r="S36" s="81" t="str" cm="1">
        <f t="array" ref="S36">_xlfn.TEXTJOIN(", ",1, IF(C36:R36=1,$C$2:$R$2,""))</f>
        <v>Bm2</v>
      </c>
      <c r="T36" s="83" t="s">
        <v>311</v>
      </c>
      <c r="U36" s="83" t="s">
        <v>312</v>
      </c>
      <c r="V36" s="86" t="s">
        <v>313</v>
      </c>
      <c r="W36" s="93" cm="1">
        <f t="array" ref="W36">MAX(COUNTIF(metadata2!K$3:K$99,_xlfn.TEXTSPLIT(S36, ", ")))</f>
        <v>0</v>
      </c>
      <c r="X36" s="79"/>
    </row>
    <row r="37" spans="1:24" ht="15">
      <c r="A37" s="80" t="s">
        <v>314</v>
      </c>
      <c r="B37" s="80" t="s">
        <v>315</v>
      </c>
      <c r="C37" s="29">
        <v>1</v>
      </c>
      <c r="D37" s="29"/>
      <c r="E37" s="29"/>
      <c r="F37" s="87"/>
      <c r="G37" s="29"/>
      <c r="H37" s="29"/>
      <c r="I37" s="29"/>
      <c r="J37" s="87"/>
      <c r="K37" s="29"/>
      <c r="L37" s="29"/>
      <c r="M37" s="29"/>
      <c r="N37" s="87"/>
      <c r="O37" s="29"/>
      <c r="P37" s="29"/>
      <c r="Q37" s="29"/>
      <c r="R37" s="87"/>
      <c r="S37" s="80" t="str" cm="1">
        <f t="array" ref="S37">_xlfn.TEXTJOIN(", ",1, IF(C37:R37=1,$C$2:$R$2,""))</f>
        <v>Bt1</v>
      </c>
      <c r="T37" s="82" t="s">
        <v>192</v>
      </c>
      <c r="U37" s="82" t="s">
        <v>316</v>
      </c>
      <c r="V37" s="85" t="s">
        <v>317</v>
      </c>
      <c r="W37" s="68" cm="1">
        <f t="array" ref="W37">MAX(COUNTIF(metadata2!K$3:K$99,_xlfn.TEXTSPLIT(S37, ", ")))</f>
        <v>0</v>
      </c>
    </row>
    <row r="38" spans="1:24" ht="15">
      <c r="A38" s="80" t="s">
        <v>314</v>
      </c>
      <c r="B38" s="80" t="s">
        <v>318</v>
      </c>
      <c r="C38" s="29"/>
      <c r="D38" s="29"/>
      <c r="E38" s="29"/>
      <c r="F38" s="87">
        <v>1</v>
      </c>
      <c r="G38" s="29"/>
      <c r="H38" s="29"/>
      <c r="I38" s="29"/>
      <c r="J38" s="87"/>
      <c r="K38" s="29"/>
      <c r="L38" s="29"/>
      <c r="M38" s="29"/>
      <c r="N38" s="87"/>
      <c r="O38" s="29"/>
      <c r="P38" s="29"/>
      <c r="Q38" s="29"/>
      <c r="R38" s="87"/>
      <c r="S38" s="80" t="str" cm="1">
        <f t="array" ref="S38">_xlfn.TEXTJOIN(", ",1, IF(C38:R38=1,$C$2:$R$2,""))</f>
        <v>Bt4</v>
      </c>
      <c r="T38" s="82" t="s">
        <v>319</v>
      </c>
      <c r="U38" s="82" t="s">
        <v>320</v>
      </c>
      <c r="V38" s="80" t="s">
        <v>321</v>
      </c>
      <c r="W38" s="68" cm="1">
        <f t="array" ref="W38">MAX(COUNTIF(metadata2!K$3:K$99,_xlfn.TEXTSPLIT(S38, ", ")))</f>
        <v>0</v>
      </c>
    </row>
    <row r="39" spans="1:24" ht="15">
      <c r="A39" s="80" t="s">
        <v>314</v>
      </c>
      <c r="B39" s="80" t="s">
        <v>322</v>
      </c>
      <c r="C39" s="29"/>
      <c r="D39" s="29"/>
      <c r="E39" s="29"/>
      <c r="F39" s="87">
        <v>1</v>
      </c>
      <c r="G39" s="29"/>
      <c r="H39" s="29"/>
      <c r="I39" s="29"/>
      <c r="J39" s="87"/>
      <c r="K39" s="29"/>
      <c r="L39" s="29"/>
      <c r="M39" s="29"/>
      <c r="N39" s="87"/>
      <c r="O39" s="29"/>
      <c r="P39" s="29"/>
      <c r="Q39" s="29"/>
      <c r="R39" s="87"/>
      <c r="S39" s="80" t="str" cm="1">
        <f t="array" ref="S39">_xlfn.TEXTJOIN(", ",1, IF(C39:R39=1,$C$2:$R$2,""))</f>
        <v>Bt4</v>
      </c>
      <c r="T39" s="82" t="s">
        <v>323</v>
      </c>
      <c r="U39" s="82" t="s">
        <v>324</v>
      </c>
      <c r="V39" s="80" t="s">
        <v>325</v>
      </c>
      <c r="W39" s="68" cm="1">
        <f t="array" ref="W39">MAX(COUNTIF(metadata2!K$3:K$99,_xlfn.TEXTSPLIT(S39, ", ")))</f>
        <v>0</v>
      </c>
    </row>
    <row r="40" spans="1:24" ht="15">
      <c r="A40" s="80" t="s">
        <v>314</v>
      </c>
      <c r="B40" s="80" t="s">
        <v>326</v>
      </c>
      <c r="C40" s="29"/>
      <c r="D40" s="29"/>
      <c r="E40" s="29">
        <v>1</v>
      </c>
      <c r="F40" s="87"/>
      <c r="G40" s="29"/>
      <c r="H40" s="29"/>
      <c r="I40" s="29"/>
      <c r="J40" s="87"/>
      <c r="K40" s="29"/>
      <c r="L40" s="29"/>
      <c r="M40" s="29"/>
      <c r="N40" s="87"/>
      <c r="O40" s="29"/>
      <c r="P40" s="29"/>
      <c r="Q40" s="29"/>
      <c r="R40" s="87"/>
      <c r="S40" s="80" t="str" cm="1">
        <f t="array" ref="S40">_xlfn.TEXTJOIN(", ",1, IF(C40:R40=1,$C$2:$R$2,""))</f>
        <v>Bt3</v>
      </c>
      <c r="T40" s="82" t="s">
        <v>327</v>
      </c>
      <c r="U40" s="84" t="s">
        <v>328</v>
      </c>
      <c r="V40" s="80" t="s">
        <v>329</v>
      </c>
      <c r="W40" s="68" cm="1">
        <f t="array" ref="W40">MAX(COUNTIF(metadata2!K$3:K$99,_xlfn.TEXTSPLIT(S40, ", ")))</f>
        <v>0</v>
      </c>
    </row>
    <row r="41" spans="1:24">
      <c r="A41" s="80"/>
      <c r="B41" s="80"/>
      <c r="C41" s="29"/>
      <c r="D41" s="29"/>
      <c r="E41" s="29"/>
      <c r="F41" s="87"/>
      <c r="G41" s="29"/>
      <c r="H41" s="29"/>
      <c r="I41" s="29"/>
      <c r="J41" s="87"/>
      <c r="K41" s="29"/>
      <c r="L41" s="29"/>
      <c r="M41" s="29"/>
      <c r="N41" s="87"/>
      <c r="O41" s="29"/>
      <c r="P41" s="29"/>
      <c r="Q41" s="29"/>
      <c r="R41" s="87"/>
      <c r="S41" s="80"/>
      <c r="U41" s="84"/>
      <c r="V41" s="80"/>
      <c r="W41" s="68" cm="1">
        <f t="array" ref="W41">MAX(COUNTIF(metadata2!K$3:K$99,_xlfn.TEXTSPLIT(S41, ", ")))</f>
        <v>0</v>
      </c>
    </row>
    <row r="42" spans="1:24">
      <c r="A42" s="80"/>
      <c r="B42" s="80"/>
      <c r="C42" s="29"/>
      <c r="D42" s="29"/>
      <c r="E42" s="29"/>
      <c r="F42" s="87"/>
      <c r="G42" s="29"/>
      <c r="H42" s="29"/>
      <c r="I42" s="29"/>
      <c r="J42" s="87"/>
      <c r="K42" s="29"/>
      <c r="L42" s="29"/>
      <c r="M42" s="29"/>
      <c r="N42" s="87"/>
      <c r="O42" s="29"/>
      <c r="P42" s="29"/>
      <c r="Q42" s="29"/>
      <c r="R42" s="87"/>
      <c r="S42" s="80" t="str" cm="1">
        <f t="array" ref="S42">_xlfn.TEXTJOIN(", ",1, IF(C42:R42=1,$C$2:$R$2,""))</f>
        <v/>
      </c>
      <c r="T42" s="84"/>
      <c r="U42" s="84"/>
      <c r="V42" s="80"/>
      <c r="W42" s="68" cm="1">
        <f t="array" ref="W42">MAX(COUNTIF(metadata2!K$3:K$99,_xlfn.TEXTSPLIT(S42, ", ")))</f>
        <v>0</v>
      </c>
    </row>
    <row r="43" spans="1:24">
      <c r="A43" s="98"/>
      <c r="B43" s="98"/>
      <c r="C43" s="99"/>
      <c r="D43" s="99"/>
      <c r="E43" s="99"/>
      <c r="F43" s="100"/>
      <c r="G43" s="99"/>
      <c r="H43" s="99"/>
      <c r="I43" s="99"/>
      <c r="J43" s="100"/>
      <c r="K43" s="99"/>
      <c r="L43" s="99"/>
      <c r="M43" s="99"/>
      <c r="N43" s="100"/>
      <c r="O43" s="99"/>
      <c r="P43" s="99"/>
      <c r="Q43" s="99"/>
      <c r="R43" s="100"/>
      <c r="S43" s="98" t="str" cm="1">
        <f t="array" ref="S43">_xlfn.TEXTJOIN(", ",1, IF(C43:R43=1,$C$2:$R$2,""))</f>
        <v/>
      </c>
      <c r="T43" s="101"/>
      <c r="U43" s="101"/>
      <c r="V43" s="98"/>
      <c r="W43" s="102" cm="1">
        <f t="array" ref="W43">MAX(COUNTIF(metadata2!K$3:K$99,_xlfn.TEXTSPLIT(S43, ", ")))</f>
        <v>0</v>
      </c>
      <c r="X43" s="103"/>
    </row>
    <row r="44" spans="1:24" ht="15">
      <c r="A44" s="80" t="s">
        <v>330</v>
      </c>
      <c r="B44" s="80" t="s">
        <v>331</v>
      </c>
      <c r="C44" s="29"/>
      <c r="D44" s="29"/>
      <c r="E44" s="29"/>
      <c r="F44" s="87"/>
      <c r="G44" s="29"/>
      <c r="H44" s="29">
        <v>1</v>
      </c>
      <c r="I44" s="29"/>
      <c r="J44" s="87"/>
      <c r="K44" s="29"/>
      <c r="L44" s="29">
        <v>1</v>
      </c>
      <c r="M44" s="29"/>
      <c r="N44" s="87"/>
      <c r="O44" s="29"/>
      <c r="P44" s="29"/>
      <c r="Q44" s="29"/>
      <c r="R44" s="87"/>
      <c r="S44" s="80" t="str" cm="1">
        <f t="array" ref="S44">_xlfn.TEXTJOIN(", ",1, IF(C44:R44=1,$C$2:$R$2,""))</f>
        <v>Bm2, Vl2</v>
      </c>
      <c r="T44" s="104" t="s">
        <v>332</v>
      </c>
      <c r="U44" s="84" t="s">
        <v>333</v>
      </c>
      <c r="V44" s="80" t="s">
        <v>334</v>
      </c>
      <c r="W44" s="68" cm="1">
        <f t="array" ref="W44">MAX(COUNTIF(metadata2!K$3:K$99,_xlfn.TEXTSPLIT(S44, ", ")))</f>
        <v>0</v>
      </c>
    </row>
    <row r="45" spans="1:24" ht="15">
      <c r="A45" s="80" t="s">
        <v>330</v>
      </c>
      <c r="B45" s="80" t="s">
        <v>335</v>
      </c>
      <c r="C45" s="29"/>
      <c r="D45" s="29"/>
      <c r="E45" s="29"/>
      <c r="F45" s="87"/>
      <c r="G45" s="29">
        <v>1</v>
      </c>
      <c r="H45" s="29"/>
      <c r="I45" s="29"/>
      <c r="J45" s="87"/>
      <c r="K45" s="29"/>
      <c r="L45" s="29"/>
      <c r="M45" s="29"/>
      <c r="N45" s="87"/>
      <c r="O45" s="29"/>
      <c r="P45" s="29"/>
      <c r="Q45" s="29"/>
      <c r="R45" s="87"/>
      <c r="S45" s="80" t="str" cm="1">
        <f t="array" ref="S45">_xlfn.TEXTJOIN(", ",1, IF(C45:R45=1,$C$2:$R$2,""))</f>
        <v>Bm1</v>
      </c>
      <c r="T45" s="104" t="s">
        <v>336</v>
      </c>
      <c r="U45" s="84" t="s">
        <v>337</v>
      </c>
      <c r="V45" s="80" t="s">
        <v>338</v>
      </c>
      <c r="W45" s="68" cm="1">
        <f t="array" ref="W45">MAX(COUNTIF(metadata2!K$3:K$99,_xlfn.TEXTSPLIT(S45, ", ")))</f>
        <v>0</v>
      </c>
    </row>
    <row r="46" spans="1:24" ht="15">
      <c r="A46" s="80" t="s">
        <v>330</v>
      </c>
      <c r="B46" s="80" t="s">
        <v>339</v>
      </c>
      <c r="C46" s="29"/>
      <c r="D46" s="29"/>
      <c r="E46" s="29"/>
      <c r="F46" s="87"/>
      <c r="G46" s="29"/>
      <c r="H46" s="29"/>
      <c r="I46" s="29"/>
      <c r="J46" s="87">
        <v>1</v>
      </c>
      <c r="K46" s="29"/>
      <c r="L46" s="29"/>
      <c r="M46" s="29"/>
      <c r="N46" s="87">
        <v>1</v>
      </c>
      <c r="O46" s="29"/>
      <c r="P46" s="29"/>
      <c r="Q46" s="29"/>
      <c r="R46" s="87"/>
      <c r="S46" s="80" t="str" cm="1">
        <f t="array" ref="S46">_xlfn.TEXTJOIN(", ",1, IF(C46:R46=1,$C$2:$R$2,""))</f>
        <v>Bm4, Vl4</v>
      </c>
      <c r="T46" s="104" t="s">
        <v>340</v>
      </c>
      <c r="U46" s="84" t="s">
        <v>341</v>
      </c>
      <c r="V46" s="80" t="s">
        <v>342</v>
      </c>
      <c r="W46" s="68" cm="1">
        <f t="array" ref="W46">MAX(COUNTIF(metadata2!K$3:K$99,_xlfn.TEXTSPLIT(S46, ", ")))</f>
        <v>0</v>
      </c>
    </row>
    <row r="47" spans="1:24" ht="15">
      <c r="A47" s="80" t="s">
        <v>330</v>
      </c>
      <c r="B47" s="80" t="s">
        <v>343</v>
      </c>
      <c r="C47" s="29"/>
      <c r="D47" s="29"/>
      <c r="E47" s="29"/>
      <c r="F47" s="87"/>
      <c r="G47" s="29"/>
      <c r="H47" s="29"/>
      <c r="I47" s="29"/>
      <c r="J47" s="87"/>
      <c r="K47" s="29"/>
      <c r="L47" s="29"/>
      <c r="M47" s="29"/>
      <c r="N47" s="87"/>
      <c r="O47" s="29"/>
      <c r="P47" s="29"/>
      <c r="Q47" s="29"/>
      <c r="R47" s="87"/>
      <c r="S47" s="80" t="str" cm="1">
        <f t="array" ref="S47">_xlfn.TEXTJOIN(", ",1, IF(C47:R47=1,$C$2:$R$2,""))</f>
        <v/>
      </c>
      <c r="T47" s="104" t="s">
        <v>344</v>
      </c>
      <c r="U47" s="84" t="s">
        <v>345</v>
      </c>
      <c r="V47" s="80" t="s">
        <v>346</v>
      </c>
      <c r="W47" s="68" cm="1">
        <f t="array" ref="W47">MAX(COUNTIF(metadata2!K$3:K$99,_xlfn.TEXTSPLIT(S47, ", ")))</f>
        <v>0</v>
      </c>
    </row>
    <row r="48" spans="1:24" ht="15">
      <c r="A48" s="80" t="s">
        <v>330</v>
      </c>
      <c r="B48" s="80" t="s">
        <v>347</v>
      </c>
      <c r="C48" s="29"/>
      <c r="D48" s="29"/>
      <c r="E48" s="29"/>
      <c r="F48" s="87"/>
      <c r="G48" s="29"/>
      <c r="H48" s="29"/>
      <c r="I48" s="29"/>
      <c r="J48" s="87">
        <v>1</v>
      </c>
      <c r="K48" s="29"/>
      <c r="L48" s="29"/>
      <c r="M48" s="29"/>
      <c r="N48" s="87"/>
      <c r="O48" s="29"/>
      <c r="P48" s="29"/>
      <c r="Q48" s="29"/>
      <c r="R48" s="87"/>
      <c r="S48" s="80" t="str" cm="1">
        <f t="array" ref="S48">_xlfn.TEXTJOIN(", ",1, IF(C48:R48=1,$C$2:$R$2,""))</f>
        <v>Bm4</v>
      </c>
      <c r="T48" s="104" t="s">
        <v>348</v>
      </c>
      <c r="U48" s="84" t="s">
        <v>349</v>
      </c>
      <c r="V48" s="80" t="s">
        <v>350</v>
      </c>
      <c r="W48" s="68" cm="1">
        <f t="array" ref="W48">MAX(COUNTIF(metadata2!K$3:K$99,_xlfn.TEXTSPLIT(S48, ", ")))</f>
        <v>0</v>
      </c>
    </row>
    <row r="49" spans="1:23">
      <c r="A49" s="80"/>
      <c r="B49" s="80"/>
      <c r="C49" s="29"/>
      <c r="D49" s="29"/>
      <c r="E49" s="29"/>
      <c r="F49" s="87"/>
      <c r="G49" s="29"/>
      <c r="H49" s="29"/>
      <c r="I49" s="29"/>
      <c r="J49" s="87"/>
      <c r="K49" s="29"/>
      <c r="L49" s="29"/>
      <c r="M49" s="29"/>
      <c r="N49" s="87"/>
      <c r="O49" s="29"/>
      <c r="P49" s="29"/>
      <c r="Q49" s="29"/>
      <c r="R49" s="87"/>
      <c r="S49" s="80" t="str" cm="1">
        <f t="array" ref="S49">_xlfn.TEXTJOIN(", ",1, IF(C49:R49=1,$C$2:$R$2,""))</f>
        <v/>
      </c>
      <c r="T49" s="84"/>
      <c r="U49" s="84"/>
      <c r="V49" s="84"/>
      <c r="W49" s="68" cm="1">
        <f t="array" ref="W49">MAX(COUNTIF(metadata2!K$3:K$99,_xlfn.TEXTSPLIT(S49, ", ")))</f>
        <v>0</v>
      </c>
    </row>
    <row r="50" spans="1:23">
      <c r="A50" s="80"/>
      <c r="B50" s="80"/>
      <c r="C50" s="29"/>
      <c r="D50" s="29"/>
      <c r="E50" s="29"/>
      <c r="F50" s="87"/>
      <c r="G50" s="29"/>
      <c r="H50" s="29"/>
      <c r="I50" s="29"/>
      <c r="J50" s="87"/>
      <c r="K50" s="29"/>
      <c r="L50" s="29"/>
      <c r="M50" s="29"/>
      <c r="N50" s="87"/>
      <c r="O50" s="29"/>
      <c r="P50" s="29"/>
      <c r="Q50" s="29"/>
      <c r="R50" s="87"/>
      <c r="S50" s="80" t="str" cm="1">
        <f t="array" ref="S50">_xlfn.TEXTJOIN(", ",1, IF(C50:R50=1,$C$2:$R$2,""))</f>
        <v/>
      </c>
      <c r="T50" s="84"/>
      <c r="U50" s="84"/>
      <c r="V50" s="84"/>
      <c r="W50" s="68" cm="1">
        <f t="array" ref="W50">MAX(COUNTIF(metadata2!K$3:K$99,_xlfn.TEXTSPLIT(S50, ", ")))</f>
        <v>0</v>
      </c>
    </row>
    <row r="51" spans="1:23">
      <c r="A51" s="80"/>
      <c r="B51" s="80"/>
      <c r="C51" s="29"/>
      <c r="D51" s="29"/>
      <c r="E51" s="29"/>
      <c r="F51" s="87"/>
      <c r="G51" s="29"/>
      <c r="H51" s="29"/>
      <c r="I51" s="29"/>
      <c r="J51" s="87"/>
      <c r="K51" s="29"/>
      <c r="L51" s="29"/>
      <c r="M51" s="29"/>
      <c r="N51" s="87"/>
      <c r="O51" s="29"/>
      <c r="P51" s="29"/>
      <c r="Q51" s="29"/>
      <c r="R51" s="87"/>
      <c r="S51" s="80" t="str" cm="1">
        <f t="array" ref="S51">_xlfn.TEXTJOIN(", ",1, IF(C51:R51=1,$C$2:$R$2,""))</f>
        <v/>
      </c>
      <c r="T51" s="84"/>
      <c r="U51" s="84"/>
      <c r="V51" s="84"/>
      <c r="W51" s="68" cm="1">
        <f t="array" ref="W51">MAX(COUNTIF(metadata2!K$3:K$99,_xlfn.TEXTSPLIT(S51, ", ")))</f>
        <v>0</v>
      </c>
    </row>
    <row r="52" spans="1:23">
      <c r="A52" s="80"/>
      <c r="B52" s="80"/>
      <c r="C52" s="29"/>
      <c r="D52" s="29"/>
      <c r="E52" s="29"/>
      <c r="F52" s="87"/>
      <c r="G52" s="29"/>
      <c r="H52" s="29"/>
      <c r="I52" s="29"/>
      <c r="J52" s="87"/>
      <c r="K52" s="29"/>
      <c r="L52" s="29"/>
      <c r="M52" s="29"/>
      <c r="N52" s="87"/>
      <c r="O52" s="29"/>
      <c r="P52" s="29"/>
      <c r="Q52" s="29"/>
      <c r="R52" s="87"/>
      <c r="S52" s="80" t="str" cm="1">
        <f t="array" ref="S52">_xlfn.TEXTJOIN(", ",1, IF(C52:R52=1,$C$2:$R$2,""))</f>
        <v/>
      </c>
      <c r="T52" s="84"/>
      <c r="U52" s="84"/>
      <c r="V52" s="84"/>
      <c r="W52" s="68" cm="1">
        <f t="array" ref="W52">MAX(COUNTIF(metadata2!K$3:K$99,_xlfn.TEXTSPLIT(S52, ", ")))</f>
        <v>0</v>
      </c>
    </row>
    <row r="53" spans="1:23">
      <c r="A53" s="80"/>
      <c r="B53" s="80"/>
      <c r="C53" s="29"/>
      <c r="D53" s="29"/>
      <c r="E53" s="29"/>
      <c r="F53" s="87"/>
      <c r="G53" s="29"/>
      <c r="H53" s="29"/>
      <c r="I53" s="29"/>
      <c r="J53" s="87"/>
      <c r="K53" s="29"/>
      <c r="L53" s="29"/>
      <c r="M53" s="29"/>
      <c r="N53" s="87"/>
      <c r="O53" s="29"/>
      <c r="P53" s="29"/>
      <c r="Q53" s="29"/>
      <c r="R53" s="87"/>
      <c r="S53" s="80" t="str" cm="1">
        <f t="array" ref="S53">_xlfn.TEXTJOIN(", ",1, IF(C53:R53=1,$C$2:$R$2,""))</f>
        <v/>
      </c>
      <c r="T53" s="84"/>
      <c r="U53" s="84"/>
      <c r="V53" s="84"/>
      <c r="W53" s="68" cm="1">
        <f t="array" ref="W53">MAX(COUNTIF(metadata2!K$3:K$99,_xlfn.TEXTSPLIT(S53, ", ")))</f>
        <v>0</v>
      </c>
    </row>
    <row r="54" spans="1:23">
      <c r="A54" s="80"/>
      <c r="B54" s="80"/>
      <c r="C54" s="29"/>
      <c r="D54" s="29"/>
      <c r="E54" s="29"/>
      <c r="F54" s="87"/>
      <c r="G54" s="29"/>
      <c r="H54" s="29"/>
      <c r="I54" s="29"/>
      <c r="J54" s="87"/>
      <c r="K54" s="29"/>
      <c r="L54" s="29"/>
      <c r="M54" s="29"/>
      <c r="N54" s="87"/>
      <c r="O54" s="29"/>
      <c r="P54" s="29"/>
      <c r="Q54" s="29"/>
      <c r="R54" s="87"/>
      <c r="S54" s="80" t="str" cm="1">
        <f t="array" ref="S54">_xlfn.TEXTJOIN(", ",1, IF(C54:R54=1,$C$2:$R$2,""))</f>
        <v/>
      </c>
      <c r="T54" s="84"/>
      <c r="U54" s="84"/>
      <c r="V54" s="84"/>
      <c r="W54" s="68" cm="1">
        <f t="array" ref="W54">MAX(COUNTIF(metadata2!K$3:K$99,_xlfn.TEXTSPLIT(S54, ", ")))</f>
        <v>0</v>
      </c>
    </row>
    <row r="55" spans="1:23">
      <c r="A55" s="80"/>
      <c r="B55" s="80"/>
      <c r="C55" s="29"/>
      <c r="D55" s="29"/>
      <c r="E55" s="29"/>
      <c r="F55" s="87"/>
      <c r="G55" s="29"/>
      <c r="H55" s="29"/>
      <c r="I55" s="29"/>
      <c r="J55" s="87"/>
      <c r="K55" s="29"/>
      <c r="L55" s="29"/>
      <c r="M55" s="29"/>
      <c r="N55" s="87"/>
      <c r="O55" s="29"/>
      <c r="P55" s="29"/>
      <c r="Q55" s="29"/>
      <c r="R55" s="87"/>
      <c r="S55" s="80" t="str" cm="1">
        <f t="array" ref="S55">_xlfn.TEXTJOIN(", ",1, IF(C55:R55=1,$C$2:$R$2,""))</f>
        <v/>
      </c>
      <c r="T55" s="84"/>
      <c r="U55" s="84"/>
      <c r="V55" s="84"/>
      <c r="W55" s="68" cm="1">
        <f t="array" ref="W55">MAX(COUNTIF(metadata2!K$3:K$99,_xlfn.TEXTSPLIT(S55, ", ")))</f>
        <v>0</v>
      </c>
    </row>
    <row r="56" spans="1:23">
      <c r="A56" s="80"/>
      <c r="B56" s="80"/>
      <c r="C56" s="29"/>
      <c r="D56" s="29"/>
      <c r="E56" s="29"/>
      <c r="F56" s="87"/>
      <c r="G56" s="29"/>
      <c r="H56" s="29"/>
      <c r="I56" s="29"/>
      <c r="J56" s="87"/>
      <c r="K56" s="29"/>
      <c r="L56" s="29"/>
      <c r="M56" s="29"/>
      <c r="N56" s="87"/>
      <c r="O56" s="29"/>
      <c r="P56" s="29"/>
      <c r="Q56" s="29"/>
      <c r="R56" s="87"/>
      <c r="S56" s="80" t="str" cm="1">
        <f t="array" ref="S56">_xlfn.TEXTJOIN(", ",1, IF(C56:R56=1,$C$2:$R$2,""))</f>
        <v/>
      </c>
      <c r="T56" s="84"/>
      <c r="U56" s="84"/>
      <c r="V56" s="84"/>
      <c r="W56" s="68" cm="1">
        <f t="array" ref="W56">MAX(COUNTIF(metadata2!K$3:K$99,_xlfn.TEXTSPLIT(S56, ", ")))</f>
        <v>0</v>
      </c>
    </row>
    <row r="57" spans="1:23">
      <c r="B57" s="80"/>
      <c r="C57" s="29"/>
      <c r="D57" s="29"/>
      <c r="E57" s="29"/>
      <c r="F57" s="87"/>
      <c r="G57" s="29"/>
      <c r="H57" s="29"/>
      <c r="I57" s="29"/>
      <c r="J57" s="87"/>
      <c r="K57" s="29"/>
      <c r="L57" s="29"/>
      <c r="M57" s="29"/>
      <c r="N57" s="87"/>
      <c r="O57" s="29"/>
      <c r="P57" s="29"/>
      <c r="Q57" s="29"/>
      <c r="R57" s="87"/>
      <c r="S57" s="80" t="str" cm="1">
        <f t="array" ref="S57">_xlfn.TEXTJOIN(", ",1, IF(C57:R57=1,$C$2:$R$2,""))</f>
        <v/>
      </c>
      <c r="T57" s="84"/>
      <c r="U57" s="84"/>
      <c r="V57" s="84"/>
      <c r="W57" s="68" cm="1">
        <f t="array" ref="W57">MAX(COUNTIF(metadata2!K$3:K$99,_xlfn.TEXTSPLIT(S57, ", ")))</f>
        <v>0</v>
      </c>
    </row>
    <row r="58" spans="1:23">
      <c r="B58" s="80"/>
      <c r="C58" s="29"/>
      <c r="D58" s="29"/>
      <c r="E58" s="29"/>
      <c r="F58" s="87"/>
      <c r="G58" s="29"/>
      <c r="H58" s="29"/>
      <c r="I58" s="29"/>
      <c r="J58" s="87"/>
      <c r="K58" s="29"/>
      <c r="L58" s="29"/>
      <c r="M58" s="29"/>
      <c r="N58" s="87"/>
      <c r="O58" s="29"/>
      <c r="P58" s="29"/>
      <c r="Q58" s="29"/>
      <c r="R58" s="87"/>
      <c r="S58" s="80" t="str" cm="1">
        <f t="array" ref="S58">_xlfn.TEXTJOIN(", ",1, IF(C58:R58=1,$C$2:$R$2,""))</f>
        <v/>
      </c>
      <c r="T58" s="84"/>
      <c r="U58" s="84"/>
      <c r="W58" s="68" cm="1">
        <f t="array" ref="W58">MAX(COUNTIF(metadata2!K$3:K$99,_xlfn.TEXTSPLIT(S58, ", ")))</f>
        <v>0</v>
      </c>
    </row>
    <row r="59" spans="1:23">
      <c r="C59" s="29"/>
      <c r="D59" s="29"/>
      <c r="E59" s="29"/>
      <c r="F59" s="29"/>
      <c r="G59" s="29"/>
      <c r="H59" s="29"/>
      <c r="I59" s="29"/>
      <c r="J59" s="29"/>
      <c r="K59" s="29"/>
      <c r="L59" s="29"/>
      <c r="M59" s="29"/>
      <c r="N59" s="29"/>
      <c r="O59" s="29"/>
      <c r="P59" s="29"/>
      <c r="Q59" s="29"/>
      <c r="R59" s="29"/>
      <c r="S59" s="80" t="str" cm="1">
        <f t="array" ref="S59">_xlfn.TEXTJOIN(", ",1, IF(C59:R59=1,$C$2:$R$2,""))</f>
        <v/>
      </c>
      <c r="W59" s="68" cm="1">
        <f t="array" ref="W59">MAX(COUNTIF(metadata2!K$3:K$99,_xlfn.TEXTSPLIT(S59, ", ")))</f>
        <v>0</v>
      </c>
    </row>
    <row r="60" spans="1:23">
      <c r="C60" s="29"/>
      <c r="D60" s="29"/>
      <c r="E60" s="29"/>
      <c r="F60" s="29"/>
      <c r="G60" s="29"/>
      <c r="H60" s="29"/>
      <c r="I60" s="29"/>
      <c r="J60" s="29"/>
      <c r="K60" s="29"/>
      <c r="L60" s="29"/>
      <c r="M60" s="29"/>
      <c r="N60" s="29"/>
      <c r="O60" s="29"/>
      <c r="P60" s="29"/>
      <c r="Q60" s="29"/>
      <c r="R60" s="29"/>
      <c r="S60" s="80" t="str" cm="1">
        <f t="array" ref="S60">_xlfn.TEXTJOIN(", ",1, IF(C60:R60=1,$C$2:$R$2,""))</f>
        <v/>
      </c>
      <c r="W60" s="68" cm="1">
        <f t="array" ref="W60">MAX(COUNTIF(metadata2!K$3:K$99,_xlfn.TEXTSPLIT(S60, ", ")))</f>
        <v>0</v>
      </c>
    </row>
    <row r="61" spans="1:23">
      <c r="C61" s="29"/>
      <c r="D61" s="29"/>
      <c r="E61" s="29"/>
      <c r="F61" s="29"/>
      <c r="G61" s="29"/>
      <c r="H61" s="29"/>
      <c r="I61" s="29"/>
      <c r="J61" s="29"/>
      <c r="K61" s="29"/>
      <c r="L61" s="29"/>
      <c r="M61" s="29"/>
      <c r="N61" s="29"/>
      <c r="O61" s="29"/>
      <c r="P61" s="29"/>
      <c r="Q61" s="29"/>
      <c r="R61" s="29"/>
      <c r="S61" s="80" t="str" cm="1">
        <f t="array" ref="S61">_xlfn.TEXTJOIN(", ",1, IF(C61:R61=1,$C$2:$R$2,""))</f>
        <v/>
      </c>
      <c r="W61" s="68" cm="1">
        <f t="array" ref="W61">MAX(COUNTIF(metadata2!K$3:K$99,_xlfn.TEXTSPLIT(S61, ", ")))</f>
        <v>0</v>
      </c>
    </row>
    <row r="62" spans="1:23">
      <c r="S62" s="80" t="str" cm="1">
        <f t="array" ref="S62">_xlfn.TEXTJOIN(", ",1, IF(C62:R62=1,$C$2:$R$2,""))</f>
        <v/>
      </c>
      <c r="W62" s="68" cm="1">
        <f t="array" ref="W62">MAX(COUNTIF(metadata2!K$3:K$99,_xlfn.TEXTSPLIT(S62, ", ")))</f>
        <v>0</v>
      </c>
    </row>
    <row r="63" spans="1:23">
      <c r="S63" s="80" t="str" cm="1">
        <f t="array" ref="S63">_xlfn.TEXTJOIN(", ",1, IF(C63:R63=1,$C$2:$R$2,""))</f>
        <v/>
      </c>
      <c r="W63" s="68" cm="1">
        <f t="array" ref="W63">MAX(COUNTIF(metadata2!K$3:K$99,_xlfn.TEXTSPLIT(S63, ", ")))</f>
        <v>0</v>
      </c>
    </row>
    <row r="64" spans="1:23">
      <c r="S64" s="80" t="str" cm="1">
        <f t="array" ref="S64">_xlfn.TEXTJOIN(", ",1, IF(C64:R64=1,$C$2:$R$2,""))</f>
        <v/>
      </c>
      <c r="W64" s="68" cm="1">
        <f t="array" ref="W64">MAX(COUNTIF(metadata2!K$3:K$99,_xlfn.TEXTSPLIT(S64, ", ")))</f>
        <v>0</v>
      </c>
    </row>
    <row r="65" spans="19:23">
      <c r="S65" s="80"/>
      <c r="W65" s="68" cm="1">
        <f t="array" ref="W65">MAX(COUNTIF(metadata2!K$3:K$99,_xlfn.TEXTSPLIT(S65, ", ")))</f>
        <v>0</v>
      </c>
    </row>
    <row r="66" spans="19:23">
      <c r="S66" s="80"/>
      <c r="W66" s="68" cm="1">
        <f t="array" ref="W66">MAX(COUNTIF(metadata2!K$3:K$99,_xlfn.TEXTSPLIT(S66, ", ")))</f>
        <v>0</v>
      </c>
    </row>
    <row r="67" spans="19:23">
      <c r="S67" s="80"/>
      <c r="W67" s="68" cm="1">
        <f t="array" ref="W67">MAX(COUNTIF(metadata2!K$3:K$99,_xlfn.TEXTSPLIT(S67, ", ")))</f>
        <v>0</v>
      </c>
    </row>
    <row r="68" spans="19:23">
      <c r="S68" s="80"/>
      <c r="W68" s="68" cm="1">
        <f t="array" ref="W68">MAX(COUNTIF(metadata2!K$3:K$99,_xlfn.TEXTSPLIT(S68, ", ")))</f>
        <v>0</v>
      </c>
    </row>
    <row r="69" spans="19:23">
      <c r="S69" s="80"/>
      <c r="W69" s="68" cm="1">
        <f t="array" ref="W69">MAX(COUNTIF(metadata2!K$3:K$99,_xlfn.TEXTSPLIT(S69, ", ")))</f>
        <v>0</v>
      </c>
    </row>
    <row r="70" spans="19:23">
      <c r="S70" s="80"/>
      <c r="W70" s="68" cm="1">
        <f t="array" ref="W70">MAX(COUNTIF(metadata2!K$3:K$99,_xlfn.TEXTSPLIT(S70, ", ")))</f>
        <v>0</v>
      </c>
    </row>
    <row r="71" spans="19:23">
      <c r="S71" s="80"/>
      <c r="W71" s="68" cm="1">
        <f t="array" ref="W71">MAX(COUNTIF(metadata2!K$3:K$99,_xlfn.TEXTSPLIT(S71, ", ")))</f>
        <v>0</v>
      </c>
    </row>
    <row r="72" spans="19:23">
      <c r="S72" s="80"/>
      <c r="W72" s="68" cm="1">
        <f t="array" ref="W72">MAX(COUNTIF(metadata2!K$3:K$99,_xlfn.TEXTSPLIT(S72, ", ")))</f>
        <v>0</v>
      </c>
    </row>
    <row r="73" spans="19:23">
      <c r="S73" s="80"/>
      <c r="W73" s="68" cm="1">
        <f t="array" ref="W73">MAX(COUNTIF(metadata2!K$3:K$99,_xlfn.TEXTSPLIT(S73, ", ")))</f>
        <v>0</v>
      </c>
    </row>
    <row r="74" spans="19:23">
      <c r="S74" s="80"/>
      <c r="W74" s="68" cm="1">
        <f t="array" ref="W74">MAX(COUNTIF(metadata2!K$3:K$99,_xlfn.TEXTSPLIT(S74, ", ")))</f>
        <v>0</v>
      </c>
    </row>
    <row r="75" spans="19:23">
      <c r="S75" s="80"/>
      <c r="W75" s="68" cm="1">
        <f t="array" ref="W75">MAX(COUNTIF(metadata2!K$3:K$99,_xlfn.TEXTSPLIT(S75, ", ")))</f>
        <v>0</v>
      </c>
    </row>
    <row r="76" spans="19:23">
      <c r="S76" s="80"/>
      <c r="W76" s="68" cm="1">
        <f t="array" ref="W76">MAX(COUNTIF(metadata2!K$3:K$99,_xlfn.TEXTSPLIT(S76, ", ")))</f>
        <v>0</v>
      </c>
    </row>
    <row r="77" spans="19:23">
      <c r="S77" s="80"/>
      <c r="W77" s="68" cm="1">
        <f t="array" ref="W77">MAX(COUNTIF(metadata2!K$3:K$99,_xlfn.TEXTSPLIT(S77, ", ")))</f>
        <v>0</v>
      </c>
    </row>
    <row r="78" spans="19:23">
      <c r="S78" s="80"/>
      <c r="W78" s="68" cm="1">
        <f t="array" ref="W78">MAX(COUNTIF(metadata2!K$3:K$99,_xlfn.TEXTSPLIT(S78, ", ")))</f>
        <v>0</v>
      </c>
    </row>
    <row r="79" spans="19:23">
      <c r="S79" s="80"/>
      <c r="W79" s="68" cm="1">
        <f t="array" ref="W79">MAX(COUNTIF(metadata2!K$3:K$99,_xlfn.TEXTSPLIT(S79, ", ")))</f>
        <v>0</v>
      </c>
    </row>
    <row r="80" spans="19:23">
      <c r="S80" s="80"/>
      <c r="W80" s="68" cm="1">
        <f t="array" ref="W80">MAX(COUNTIF(metadata2!K$3:K$99,_xlfn.TEXTSPLIT(S80, ", ")))</f>
        <v>0</v>
      </c>
    </row>
    <row r="81" spans="19:23">
      <c r="S81" s="80"/>
      <c r="W81" s="68" cm="1">
        <f t="array" ref="W81">MAX(COUNTIF(metadata2!K$3:K$99,_xlfn.TEXTSPLIT(S81, ", ")))</f>
        <v>0</v>
      </c>
    </row>
    <row r="82" spans="19:23">
      <c r="S82" s="80"/>
      <c r="W82" s="68" cm="1">
        <f t="array" ref="W82">MAX(COUNTIF(metadata2!K$3:K$99,_xlfn.TEXTSPLIT(S82, ", ")))</f>
        <v>0</v>
      </c>
    </row>
    <row r="83" spans="19:23">
      <c r="S83" s="80"/>
    </row>
    <row r="84" spans="19:23">
      <c r="S84" s="80"/>
    </row>
    <row r="85" spans="19:23">
      <c r="S85" s="80"/>
    </row>
    <row r="86" spans="19:23">
      <c r="S86" s="80"/>
    </row>
    <row r="87" spans="19:23">
      <c r="S87" s="80"/>
    </row>
    <row r="88" spans="19:23">
      <c r="S88" s="80"/>
    </row>
    <row r="89" spans="19:23">
      <c r="S89" s="80"/>
    </row>
    <row r="90" spans="19:23">
      <c r="S90" s="80"/>
    </row>
    <row r="91" spans="19:23">
      <c r="S91" s="80"/>
    </row>
    <row r="92" spans="19:23">
      <c r="S92" s="80"/>
    </row>
    <row r="93" spans="19:23">
      <c r="S93" s="80"/>
    </row>
    <row r="94" spans="19:23">
      <c r="S94" s="80"/>
    </row>
    <row r="95" spans="19:23">
      <c r="S95" s="80"/>
    </row>
    <row r="96" spans="19:23">
      <c r="S96" s="80"/>
    </row>
    <row r="97" spans="19:19">
      <c r="S97" s="80"/>
    </row>
    <row r="98" spans="19:19">
      <c r="S98" s="80"/>
    </row>
    <row r="99" spans="19:19">
      <c r="S99" s="80"/>
    </row>
    <row r="100" spans="19:19">
      <c r="S100" s="80"/>
    </row>
    <row r="101" spans="19:19">
      <c r="S101" s="80"/>
    </row>
    <row r="102" spans="19:19">
      <c r="S102" s="80"/>
    </row>
    <row r="103" spans="19:19">
      <c r="S103" s="80"/>
    </row>
    <row r="104" spans="19:19">
      <c r="S104" s="80"/>
    </row>
    <row r="105" spans="19:19">
      <c r="S105" s="80"/>
    </row>
    <row r="106" spans="19:19">
      <c r="S106" s="80"/>
    </row>
    <row r="107" spans="19:19">
      <c r="S107" s="80"/>
    </row>
    <row r="108" spans="19:19">
      <c r="S108" s="80"/>
    </row>
    <row r="109" spans="19:19">
      <c r="S109" s="80"/>
    </row>
    <row r="110" spans="19:19">
      <c r="S110" s="80"/>
    </row>
    <row r="111" spans="19:19">
      <c r="S111" s="80"/>
    </row>
    <row r="112" spans="19:19">
      <c r="S112" s="80"/>
    </row>
    <row r="113" spans="19:19">
      <c r="S113" s="80"/>
    </row>
    <row r="114" spans="19:19">
      <c r="S114" s="80"/>
    </row>
    <row r="115" spans="19:19">
      <c r="S115" s="80"/>
    </row>
    <row r="116" spans="19:19">
      <c r="S116" s="80"/>
    </row>
    <row r="117" spans="19:19">
      <c r="S117" s="80"/>
    </row>
    <row r="118" spans="19:19">
      <c r="S118" s="80"/>
    </row>
    <row r="119" spans="19:19">
      <c r="S119" s="80"/>
    </row>
    <row r="120" spans="19:19">
      <c r="S120" s="80"/>
    </row>
    <row r="121" spans="19:19">
      <c r="S121" s="80"/>
    </row>
    <row r="122" spans="19:19">
      <c r="S122" s="80"/>
    </row>
    <row r="123" spans="19:19">
      <c r="S123" s="80"/>
    </row>
    <row r="124" spans="19:19">
      <c r="S124" s="80"/>
    </row>
    <row r="125" spans="19:19">
      <c r="S125" s="80"/>
    </row>
    <row r="126" spans="19:19">
      <c r="S126" s="80"/>
    </row>
    <row r="127" spans="19:19">
      <c r="S127" s="80"/>
    </row>
    <row r="128" spans="19:19">
      <c r="S128" s="80"/>
    </row>
    <row r="129" spans="19:19">
      <c r="S129" s="80"/>
    </row>
    <row r="130" spans="19:19">
      <c r="S130" s="80"/>
    </row>
    <row r="131" spans="19:19">
      <c r="S131" s="80"/>
    </row>
    <row r="132" spans="19:19">
      <c r="S132" s="80"/>
    </row>
    <row r="133" spans="19:19">
      <c r="S133" s="80"/>
    </row>
    <row r="134" spans="19:19">
      <c r="S134" s="80"/>
    </row>
    <row r="135" spans="19:19">
      <c r="S135" s="80"/>
    </row>
  </sheetData>
  <phoneticPr fontId="16" type="noConversion"/>
  <conditionalFormatting sqref="C1:R1">
    <cfRule type="colorScale" priority="1">
      <colorScale>
        <cfvo type="min"/>
        <cfvo type="max"/>
        <color rgb="FFFCFCFF"/>
        <color rgb="FF63BE7B"/>
      </colorScale>
    </cfRule>
  </conditionalFormatting>
  <hyperlinks>
    <hyperlink ref="T3" r:id="rId1" location="start" display="https://www.tech-cursus.nl/app/1-de-nationale-ai-cursus/1-wereld-van-ai - start" xr:uid="{84DAA9FE-9AFF-4DB7-ADD8-4776AAFC793D}"/>
    <hyperlink ref="T4" r:id="rId2" location="start" display="https://www.tech-cursus.nl/app/1-de-nationale-ai-cursus/3-hallo-algoritme - start" xr:uid="{CF9A6E03-BDF4-48B3-BEE3-3F6A7FB8F14E}"/>
    <hyperlink ref="T5" r:id="rId3" location="start" display="https://www.tech-cursus.nl/app/1-de-nationale-ai-cursus/5-deep-learning - start" xr:uid="{D0030A94-A18C-4607-94C9-DB00C3917001}"/>
    <hyperlink ref="T6" r:id="rId4" location="start" display="https://www.tech-cursus.nl/app/1-de-nationale-ai-cursus/9-generatieve-ai - start" xr:uid="{15833042-70F3-4ECB-B156-4CAC2F36D39D}"/>
    <hyperlink ref="T7" r:id="rId5" location="start" display="https://www.tech-cursus.nl/app/1-de-nationale-ai-cursus/11-creatief-met-ai - start" xr:uid="{951AB452-A1D0-4F3A-8A14-5B7502797721}"/>
    <hyperlink ref="T8" r:id="rId6" location="start" display="https://www.tech-cursus.nl/app/1-de-nationale-ai-cursus/7-ai-en-de-overheid - start" xr:uid="{63A50937-1AC2-47F8-B948-E220F45D3774}"/>
    <hyperlink ref="T9" r:id="rId7" location="start" display="https://www.tech-cursus.nl/app/1-de-nationale-ai-cursus/8-werk-van-de-toekomst - start" xr:uid="{ACF0AA54-EAE3-4D1A-B4D1-A59166874B52}"/>
    <hyperlink ref="T10" r:id="rId8" location="start" display="https://www.tech-cursus.nl/app/16-ai-en-ethiek/1-introductie - start" xr:uid="{17DE8E82-8DF9-41FD-A444-22DCCE833BF5}"/>
    <hyperlink ref="T11" r:id="rId9" location="start" display="https://www.tech-cursus.nl/app/16-ai-en-ethiek/2-is-het-internet-stuk - start" xr:uid="{1A074939-CCC4-4F6D-9C72-322EB7BE3FDB}"/>
    <hyperlink ref="T12" r:id="rId10" location="start" display="https://www.tech-cursus.nl/app/16-ai-en-ethiek/3-het-platform-probleem - start" xr:uid="{62E56212-0993-4C80-9F20-F26B0D163635}"/>
    <hyperlink ref="T13" r:id="rId11" location="start" display="https://www.tech-cursus.nl/app/16-ai-en-ethiek/4-kunstmatige-ongelijkheid - start" xr:uid="{8CCDAE88-A5C4-447F-920A-C04A0C990849}"/>
    <hyperlink ref="T14" r:id="rId12" location="start" display="https://www.tech-cursus.nl/app/16-ai-en-ethiek/5-desinformatie-en-nepnieuws - start" xr:uid="{D3DA6C3B-B3CB-4C7D-A077-FE4490D320A9}"/>
    <hyperlink ref="T15" r:id="rId13" location="start" display="https://www.tech-cursus.nl/app/16-ai-en-ethiek/10-ethiek-op-de-tekentafel - start" xr:uid="{9908F6B1-5E75-47F9-AF67-3F2D00F4EF26}"/>
    <hyperlink ref="T16" r:id="rId14" location="start" display="https://www.tech-cursus.nl/app/16-ai-en-ethiek/9-solliciteren-bij-een-algoritme - start" xr:uid="{B7DFE62A-FF10-4D77-A65A-0CBE50AA5B12}"/>
    <hyperlink ref="T17" r:id="rId15" location="start" display="https://www.tech-cursus.nl/app/16-ai-en-ethiek/6-ai-en-de-democratie - start" xr:uid="{7AF91C5C-FDF0-4F2B-8F07-151E74A9351B}"/>
    <hyperlink ref="T18" r:id="rId16" location="start" display="https://www.tech-cursus.nl/app/16-ai-en-ethiek/7-kom-in-actie - start" xr:uid="{37C50AEC-E5A8-44AA-8720-81B940F7E14E}"/>
    <hyperlink ref="T19" r:id="rId17" display="https://course.elementsofai.com/nl/1/1" xr:uid="{83D750F9-B3B2-4508-94CD-A81642FC7811}"/>
    <hyperlink ref="T20" r:id="rId18" display="https://course.elementsofai.com/nl/1/2" xr:uid="{FE62F397-DD78-4FEC-A287-230A7EA3B69A}"/>
    <hyperlink ref="T21" r:id="rId19" display="https://course.elementsofai.com/nl/1/3" xr:uid="{3BA84759-C1BE-424A-8AD0-A147A51210AD}"/>
    <hyperlink ref="T22" r:id="rId20" display="https://course.elementsofai.com/nl/2/1" xr:uid="{E0D560AD-814F-4D5E-A944-29455993BAA8}"/>
    <hyperlink ref="T23" r:id="rId21" display="https://course.elementsofai.com/nl/2/2" xr:uid="{ED4B1DE4-7827-486A-957C-19ECCFC38FC9}"/>
    <hyperlink ref="T24" r:id="rId22" display="https://course.elementsofai.com/nl/2/3" xr:uid="{31D38801-1229-4343-A4BC-DCB312A8807D}"/>
    <hyperlink ref="T25" r:id="rId23" display="https://course.elementsofai.com/nl/3/1" xr:uid="{9573B04F-CFE7-4DE3-964E-4939F5B41483}"/>
    <hyperlink ref="T26" r:id="rId24" display="https://course.elementsofai.com/nl/3/2" xr:uid="{24DBDFE0-97A8-4DC2-8154-04BFE0926B15}"/>
    <hyperlink ref="T27" r:id="rId25" display="https://course.elementsofai.com/nl/3/3" xr:uid="{14E4A86C-C1CA-481B-9C81-6E233BC73D95}"/>
    <hyperlink ref="T28" r:id="rId26" display="https://course.elementsofai.com/nl/4/1" xr:uid="{F2607E1A-EB12-4711-B8DC-F9D953A80A59}"/>
    <hyperlink ref="T29" r:id="rId27" display="https://course.elementsofai.com/nl/4/2" xr:uid="{BD971510-62D7-48C4-85AB-DB3177AC0B03}"/>
    <hyperlink ref="T30" r:id="rId28" display="https://course.elementsofai.com/nl/4/3" xr:uid="{C2889ECF-DD74-4698-A1BB-09AE00471BE1}"/>
    <hyperlink ref="T31" r:id="rId29" display="https://course.elementsofai.com/nl/5/1" xr:uid="{A29EDE7A-56ED-4F62-8C30-C35AAC48389C}"/>
    <hyperlink ref="T32" r:id="rId30" display="https://course.elementsofai.com/nl/5/2" xr:uid="{7E8DB7DA-FB12-4590-A33C-37DA94351A71}"/>
    <hyperlink ref="T33" r:id="rId31" display="https://course.elementsofai.com/nl/5/3" xr:uid="{AB225293-2C48-4331-A105-A1CCE6B3CA6D}"/>
    <hyperlink ref="T34" r:id="rId32" display="https://course.elementsofai.com/nl/6/1" xr:uid="{E9811498-5A7A-47F0-837F-DE78B295B127}"/>
    <hyperlink ref="T35" r:id="rId33" display="https://course.elementsofai.com/nl/6/2" xr:uid="{04B93970-4BEB-4478-857E-4825AE8E6009}"/>
    <hyperlink ref="T36" r:id="rId34" display="https://course.elementsofai.com/nl/6/3" xr:uid="{EE513B8C-7BA1-469A-A82C-6E5F2E34CD3C}"/>
    <hyperlink ref="U9" r:id="rId35" location="start" display="https://www.tech-cursus.nl/app/1-de-nationale-ai-cursus/8-werk-van-de-toekomst - start" xr:uid="{266F38F4-DCD3-4231-AA26-C830ABD69AB6}"/>
    <hyperlink ref="U12" r:id="rId36" location="start" display="https://www.tech-cursus.nl/app/16-ai-en-ethiek/3-het-platform-probleem - start" xr:uid="{723B7E5D-1B57-4E62-917A-C9D3B346F527}"/>
    <hyperlink ref="T37" r:id="rId37" location="start" display="https://www.digitale-weerbaarheid.nl/cursus/8-artificial-intelligence/1-wat-is-ai - start" xr:uid="{D0EE7190-CC1E-4D18-943F-BBE9F6DCADE3}"/>
    <hyperlink ref="T38" r:id="rId38" location="start" display="https://www.digitale-weerbaarheid.nl/cursus/8-artificial-intelligence/3-inclusiviteit - start" xr:uid="{9A503652-0B59-4DFB-96B8-4110E6341AD1}"/>
    <hyperlink ref="T39" r:id="rId39" location="start" display="https://www.digitale-weerbaarheid.nl/cursus/8-artificial-intelligence/4-intellectueel-lui - start" xr:uid="{E63AA18F-FA8F-4372-8C61-D99D2AE88288}"/>
    <hyperlink ref="T40" r:id="rId40" location="start" display="https://www.digitale-weerbaarheid.nl/cursus/8-artificial-intelligence/2-aan-de-slag-met-ai - start" xr:uid="{E59B648C-B53C-4FFC-9E79-BA085B0ED242}"/>
    <hyperlink ref="T44" r:id="rId41" display="https://www.it-academieoverheid.nl/onderwerpen/a/artificiele-intelligentie/documenten/videos/2021/06/30/algoritmes-voor-bestuurders" xr:uid="{02689190-881A-470C-9B99-501688AF0A04}"/>
    <hyperlink ref="T45" r:id="rId42" display="https://www.it-academieoverheid.nl/onderwerpen/a/artificiele-intelligentie/documenten/videos/2020/05/19/webinar-aan-de-slag-met-ai-binnen-de-overheid" xr:uid="{B66D0EEB-942A-479C-A953-C8C05ECDBB0F}"/>
    <hyperlink ref="T48" r:id="rId43" display="https://www.it-academieoverheid.nl/onderwerpen/m/microlearnings-over-ethiek" xr:uid="{7B80EB44-8A60-414D-8106-C605C5BE7014}"/>
    <hyperlink ref="T47" r:id="rId44" display="https://www.it-academieoverheid.nl/onderwerpen/d/data/documenten/videos/2020/02/11/webinar-hoe-gebruik-je-data-in-je-werk" xr:uid="{6E570942-F3D6-48FC-8983-6A3406038060}"/>
    <hyperlink ref="T46" r:id="rId45" display="https://leerplatform.it-academieoverheid.nl/course/view.php?id=58" xr:uid="{35497058-E162-4963-8714-B36FAEFF500A}"/>
  </hyperlinks>
  <pageMargins left="0.7" right="0.7" top="0.75" bottom="0.75" header="0.3" footer="0.3"/>
  <pageSetup paperSize="9" orientation="portrait" r:id="rId46"/>
  <tableParts count="1">
    <tablePart r:id="rId4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77CB-0C6E-462D-BA8F-4C5768C16308}">
  <dimension ref="A1:Q100"/>
  <sheetViews>
    <sheetView workbookViewId="0">
      <selection activeCell="L21" sqref="L21"/>
    </sheetView>
  </sheetViews>
  <sheetFormatPr defaultRowHeight="14.25"/>
  <cols>
    <col min="1" max="1" width="6.375" bestFit="1" customWidth="1"/>
    <col min="2" max="2" width="4.875" bestFit="1" customWidth="1"/>
    <col min="3" max="3" width="31.75" bestFit="1" customWidth="1"/>
    <col min="4" max="4" width="9.625" bestFit="1" customWidth="1"/>
    <col min="5" max="5" width="13.125" customWidth="1"/>
    <col min="6" max="6" width="2.625" customWidth="1"/>
    <col min="8" max="8" width="6" customWidth="1"/>
    <col min="9" max="9" width="6.25" customWidth="1"/>
    <col min="10" max="10" width="4" customWidth="1"/>
    <col min="11" max="11" width="5.125" bestFit="1" customWidth="1"/>
    <col min="12" max="12" width="112.75" bestFit="1" customWidth="1"/>
  </cols>
  <sheetData>
    <row r="1" spans="1:17" ht="18">
      <c r="A1" s="35" t="s">
        <v>351</v>
      </c>
      <c r="K1" s="35"/>
    </row>
    <row r="2" spans="1:17" ht="15.75" customHeight="1">
      <c r="A2" s="34" t="s">
        <v>27</v>
      </c>
      <c r="B2" s="34" t="s">
        <v>26</v>
      </c>
      <c r="C2" s="34" t="s">
        <v>352</v>
      </c>
      <c r="D2" s="34" t="s">
        <v>23</v>
      </c>
      <c r="E2" s="34" t="s">
        <v>353</v>
      </c>
      <c r="F2" s="42"/>
      <c r="G2" s="140" t="s">
        <v>354</v>
      </c>
      <c r="H2" s="141"/>
      <c r="I2" s="141"/>
      <c r="K2" s="63" t="s">
        <v>355</v>
      </c>
      <c r="L2" s="63"/>
      <c r="M2" s="78"/>
      <c r="N2" s="78"/>
      <c r="O2" s="78"/>
      <c r="P2" s="64"/>
      <c r="Q2" s="64"/>
    </row>
    <row r="3" spans="1:17" ht="14.25" customHeight="1">
      <c r="A3" s="19" t="str">
        <f>IFERROR(_xlfn.XLOOKUP(Start!C3, metadata!G$3:G$7, metadata!H$3:H$7),  "")</f>
        <v/>
      </c>
      <c r="B3" s="19" t="str">
        <f>IFERROR(_xlfn.XLOOKUP(Start!A3, vragen!A:A, vragen!E:E),  "")</f>
        <v/>
      </c>
      <c r="C3" s="19" t="str">
        <f>IFERROR(_xlfn.XLOOKUP(B3, metadata!B:B, metadata!D:D), "")</f>
        <v/>
      </c>
      <c r="D3" s="19" t="str">
        <f>IFERROR(_xlfn.XLOOKUP(B3, metadata!B:B, metadata!C:C), "")</f>
        <v/>
      </c>
      <c r="E3" s="19" t="e">
        <f>IF(VLOOKUP(Start!C3,metadata!G:H,2,FALSE)&lt;0.75,1,0)</f>
        <v>#N/A</v>
      </c>
      <c r="G3" s="141"/>
      <c r="H3" s="141"/>
      <c r="I3" s="141"/>
      <c r="K3" s="64" t="e" vm="2">
        <f>_xlfn.XLOOKUP(L3, metadata!A$20:A$38, metadata!B$20:B$38)</f>
        <v>#VALUE!</v>
      </c>
      <c r="L3" s="64" t="e" cm="1" vm="1">
        <f t="array" ref="L3">_xlfn.LET(
  _xlpm.incl, IFERROR(metadata2!E3:E100+0,0)&gt;=1,
  _xlpm.codes, _xlfn._xlws.FILTER( TRIM( SUBSTITUTE(metadata2!B3:B100,CHAR(160),"") ), _xlpm.incl ),
  _xlpm.mapCodes, TRIM( SUBSTITUTE(metadata!B19:B38,CHAR(160),"") ),
  _xlpm.mapDesc,  metadata!A19:A38,
  _xlpm.beschr, IFERROR( _xlfn.XLOOKUP(_xlpm.codes, _xlpm.mapCodes, _xlpm.mapDesc, ""), "" ),
  _xlfn.UNIQUE( _xlfn._xlws.FILTER(_xlpm.beschr, _xlpm.beschr&lt;&gt;"") )
)</f>
        <v>#VALUE!</v>
      </c>
      <c r="M3" s="64"/>
      <c r="N3" s="64"/>
      <c r="O3" s="64"/>
      <c r="P3" s="64"/>
      <c r="Q3" s="64"/>
    </row>
    <row r="4" spans="1:17" ht="14.25" customHeight="1">
      <c r="A4" s="19" t="str">
        <f>IFERROR(_xlfn.XLOOKUP(Start!C4, metadata!G$3:G$7, metadata!H$3:H$7),  "")</f>
        <v/>
      </c>
      <c r="B4" s="19">
        <f>IFERROR(_xlfn.XLOOKUP(Start!A4, vragen!A:A, vragen!E:E),  "")</f>
        <v>0</v>
      </c>
      <c r="C4" s="19" t="str">
        <f>IFERROR(_xlfn.XLOOKUP(B4, metadata!B:B, metadata!D:D), "")</f>
        <v/>
      </c>
      <c r="D4" s="19" t="str">
        <f>IFERROR(_xlfn.XLOOKUP(B4, metadata!B:B, metadata!C:C), "")</f>
        <v/>
      </c>
      <c r="E4" s="19" t="e">
        <f>IF(VLOOKUP(Start!C4,metadata!G:H,2,FALSE)&lt;0.75,1,0)</f>
        <v>#N/A</v>
      </c>
      <c r="G4" s="141"/>
      <c r="H4" s="141"/>
      <c r="I4" s="141"/>
      <c r="K4" s="64">
        <f>_xlfn.XLOOKUP(L4, metadata!A$20:A$38, metadata!B$20:B$38)</f>
        <v>0</v>
      </c>
      <c r="L4" s="64"/>
      <c r="M4" s="64"/>
      <c r="N4" s="64"/>
      <c r="O4" s="64"/>
      <c r="P4" s="64"/>
      <c r="Q4" s="64"/>
    </row>
    <row r="5" spans="1:17" ht="14.25" customHeight="1">
      <c r="A5" s="19" t="str">
        <f>IFERROR(_xlfn.XLOOKUP(Start!C5, metadata!G$3:G$7, metadata!H$3:H$7),  "")</f>
        <v/>
      </c>
      <c r="B5" s="19">
        <f>IFERROR(_xlfn.XLOOKUP(Start!A5, vragen!A:A, vragen!E:E),  "")</f>
        <v>0</v>
      </c>
      <c r="C5" s="19" t="str">
        <f>IFERROR(_xlfn.XLOOKUP(B5, metadata!B:B, metadata!D:D), "")</f>
        <v/>
      </c>
      <c r="D5" s="19" t="str">
        <f>IFERROR(_xlfn.XLOOKUP(B5, metadata!B:B, metadata!C:C), "")</f>
        <v/>
      </c>
      <c r="E5" s="19" t="e">
        <f>IF(VLOOKUP(Start!C5,metadata!G:H,2,FALSE)&lt;0.75,1,0)</f>
        <v>#N/A</v>
      </c>
      <c r="G5" s="141"/>
      <c r="H5" s="141"/>
      <c r="I5" s="141"/>
      <c r="K5" s="64">
        <f>_xlfn.XLOOKUP(L5, metadata!A$20:A$38, metadata!B$20:B$38)</f>
        <v>0</v>
      </c>
      <c r="L5" s="64"/>
      <c r="M5" s="64"/>
      <c r="N5" s="64"/>
      <c r="O5" s="64"/>
      <c r="P5" s="64"/>
      <c r="Q5" s="64"/>
    </row>
    <row r="6" spans="1:17" ht="14.25" customHeight="1">
      <c r="A6" s="19" t="str">
        <f>IFERROR(_xlfn.XLOOKUP(Start!C6, metadata!G$3:G$7, metadata!H$3:H$7),  "")</f>
        <v/>
      </c>
      <c r="B6" s="19">
        <f>IFERROR(_xlfn.XLOOKUP(Start!A6, vragen!A:A, vragen!E:E),  "")</f>
        <v>0</v>
      </c>
      <c r="C6" s="19" t="str">
        <f>IFERROR(_xlfn.XLOOKUP(B6, metadata!B:B, metadata!D:D), "")</f>
        <v/>
      </c>
      <c r="D6" s="19" t="str">
        <f>IFERROR(_xlfn.XLOOKUP(B6, metadata!B:B, metadata!C:C), "")</f>
        <v/>
      </c>
      <c r="E6" s="19" t="e">
        <f>IF(VLOOKUP(Start!C6,metadata!G:H,2,FALSE)&lt;0.75,1,0)</f>
        <v>#N/A</v>
      </c>
      <c r="G6" s="141"/>
      <c r="H6" s="141"/>
      <c r="I6" s="141"/>
      <c r="K6" s="64">
        <f>_xlfn.XLOOKUP(L6, metadata!A$20:A$38, metadata!B$20:B$38)</f>
        <v>0</v>
      </c>
      <c r="L6" s="64"/>
      <c r="M6" s="64"/>
      <c r="N6" s="64"/>
      <c r="O6" s="64"/>
      <c r="P6" s="64"/>
      <c r="Q6" s="64"/>
    </row>
    <row r="7" spans="1:17" ht="14.25" customHeight="1">
      <c r="A7" s="19" t="str">
        <f>IFERROR(_xlfn.XLOOKUP(Start!C7, metadata!G$3:G$7, metadata!H$3:H$7),  "")</f>
        <v/>
      </c>
      <c r="B7" s="19">
        <f>IFERROR(_xlfn.XLOOKUP(Start!A7, vragen!A:A, vragen!E:E),  "")</f>
        <v>0</v>
      </c>
      <c r="C7" s="19" t="str">
        <f>IFERROR(_xlfn.XLOOKUP(B7, metadata!B:B, metadata!D:D), "")</f>
        <v/>
      </c>
      <c r="D7" s="19" t="str">
        <f>IFERROR(_xlfn.XLOOKUP(B7, metadata!B:B, metadata!C:C), "")</f>
        <v/>
      </c>
      <c r="E7" s="19" t="e">
        <f>IF(VLOOKUP(Start!C7,metadata!G:H,2,FALSE)&lt;0.75,1,0)</f>
        <v>#N/A</v>
      </c>
      <c r="G7" s="141"/>
      <c r="H7" s="141"/>
      <c r="I7" s="141"/>
      <c r="K7" s="64">
        <f>_xlfn.XLOOKUP(L7, metadata!A$20:A$38, metadata!B$20:B$38)</f>
        <v>0</v>
      </c>
      <c r="L7" s="64"/>
      <c r="M7" s="64"/>
      <c r="N7" s="64"/>
      <c r="O7" s="64"/>
      <c r="P7" s="64"/>
      <c r="Q7" s="64"/>
    </row>
    <row r="8" spans="1:17" ht="14.25" customHeight="1">
      <c r="A8" s="19" t="str">
        <f>IFERROR(_xlfn.XLOOKUP(Start!C8, metadata!G$3:G$7, metadata!H$3:H$7),  "")</f>
        <v/>
      </c>
      <c r="B8" s="19">
        <f>IFERROR(_xlfn.XLOOKUP(Start!A8, vragen!A:A, vragen!E:E),  "")</f>
        <v>0</v>
      </c>
      <c r="C8" s="19" t="str">
        <f>IFERROR(_xlfn.XLOOKUP(B8, metadata!B:B, metadata!D:D), "")</f>
        <v/>
      </c>
      <c r="D8" s="19" t="str">
        <f>IFERROR(_xlfn.XLOOKUP(B8, metadata!B:B, metadata!C:C), "")</f>
        <v/>
      </c>
      <c r="E8" s="19" t="e">
        <f>IF(VLOOKUP(Start!C8,metadata!G:H,2,FALSE)&lt;0.75,1,0)</f>
        <v>#N/A</v>
      </c>
      <c r="G8" s="141"/>
      <c r="H8" s="141"/>
      <c r="I8" s="141"/>
      <c r="K8" s="64">
        <f>_xlfn.XLOOKUP(L8, metadata!A$20:A$38, metadata!B$20:B$38)</f>
        <v>0</v>
      </c>
      <c r="L8" s="64"/>
      <c r="M8" s="64"/>
      <c r="N8" s="64"/>
      <c r="O8" s="64"/>
      <c r="P8" s="64"/>
      <c r="Q8" s="64"/>
    </row>
    <row r="9" spans="1:17" ht="14.25" customHeight="1">
      <c r="A9" s="19" t="str">
        <f>IFERROR(_xlfn.XLOOKUP(Start!C9, metadata!G$3:G$7, metadata!H$3:H$7),  "")</f>
        <v/>
      </c>
      <c r="B9" s="19">
        <f>IFERROR(_xlfn.XLOOKUP(Start!A9, vragen!A:A, vragen!E:E),  "")</f>
        <v>0</v>
      </c>
      <c r="C9" s="19" t="str">
        <f>IFERROR(_xlfn.XLOOKUP(B9, metadata!B:B, metadata!D:D), "")</f>
        <v/>
      </c>
      <c r="D9" s="19" t="str">
        <f>IFERROR(_xlfn.XLOOKUP(B9, metadata!B:B, metadata!C:C), "")</f>
        <v/>
      </c>
      <c r="E9" s="19" t="e">
        <f>IF(VLOOKUP(Start!C9,metadata!G:H,2,FALSE)&lt;0.75,1,0)</f>
        <v>#N/A</v>
      </c>
      <c r="G9" s="141"/>
      <c r="H9" s="141"/>
      <c r="I9" s="141"/>
      <c r="K9" s="64">
        <f>_xlfn.XLOOKUP(L9, metadata!A$20:A$38, metadata!B$20:B$38)</f>
        <v>0</v>
      </c>
      <c r="L9" s="64"/>
      <c r="M9" s="64"/>
      <c r="N9" s="64"/>
      <c r="O9" s="64"/>
      <c r="P9" s="64"/>
      <c r="Q9" s="64"/>
    </row>
    <row r="10" spans="1:17" ht="14.25" customHeight="1">
      <c r="A10" s="19" t="str">
        <f>IFERROR(_xlfn.XLOOKUP(Start!C10, metadata!G$3:G$7, metadata!H$3:H$7),  "")</f>
        <v/>
      </c>
      <c r="B10" s="19">
        <f>IFERROR(_xlfn.XLOOKUP(Start!A10, vragen!A:A, vragen!E:E),  "")</f>
        <v>0</v>
      </c>
      <c r="C10" s="19" t="str">
        <f>IFERROR(_xlfn.XLOOKUP(B10, metadata!B:B, metadata!D:D), "")</f>
        <v/>
      </c>
      <c r="D10" s="19" t="str">
        <f>IFERROR(_xlfn.XLOOKUP(B10, metadata!B:B, metadata!C:C), "")</f>
        <v/>
      </c>
      <c r="E10" s="19" t="e">
        <f>IF(VLOOKUP(Start!C10,metadata!G:H,2,FALSE)&lt;0.75,1,0)</f>
        <v>#N/A</v>
      </c>
      <c r="G10" s="141"/>
      <c r="H10" s="141"/>
      <c r="I10" s="141"/>
      <c r="K10" s="64">
        <f>_xlfn.XLOOKUP(L10, metadata!A$20:A$38, metadata!B$20:B$38)</f>
        <v>0</v>
      </c>
      <c r="L10" s="64"/>
      <c r="M10" s="64"/>
      <c r="N10" s="64"/>
      <c r="O10" s="64"/>
      <c r="P10" s="64"/>
      <c r="Q10" s="64"/>
    </row>
    <row r="11" spans="1:17" ht="14.25" customHeight="1">
      <c r="A11" s="19" t="str">
        <f>IFERROR(_xlfn.XLOOKUP(Start!C11, metadata!G$3:G$7, metadata!H$3:H$7),  "")</f>
        <v/>
      </c>
      <c r="B11" s="19">
        <f>IFERROR(_xlfn.XLOOKUP(Start!A11, vragen!A:A, vragen!E:E),  "")</f>
        <v>0</v>
      </c>
      <c r="C11" s="19" t="str">
        <f>IFERROR(_xlfn.XLOOKUP(B11, metadata!B:B, metadata!D:D), "")</f>
        <v/>
      </c>
      <c r="D11" s="19" t="str">
        <f>IFERROR(_xlfn.XLOOKUP(B11, metadata!B:B, metadata!C:C), "")</f>
        <v/>
      </c>
      <c r="E11" s="19" t="e">
        <f>IF(VLOOKUP(Start!C11,metadata!G:H,2,FALSE)&lt;0.75,1,0)</f>
        <v>#N/A</v>
      </c>
      <c r="G11" s="141"/>
      <c r="H11" s="141"/>
      <c r="I11" s="141"/>
      <c r="K11" s="64">
        <f>_xlfn.XLOOKUP(L11, metadata!A$20:A$38, metadata!B$20:B$38)</f>
        <v>0</v>
      </c>
      <c r="L11" s="64"/>
      <c r="M11" s="64"/>
      <c r="N11" s="64"/>
      <c r="O11" s="64"/>
      <c r="P11" s="64"/>
      <c r="Q11" s="64"/>
    </row>
    <row r="12" spans="1:17">
      <c r="A12" s="19" t="str">
        <f>IFERROR(_xlfn.XLOOKUP(Start!C12, metadata!G$3:G$7, metadata!H$3:H$7),  "")</f>
        <v/>
      </c>
      <c r="B12" s="19">
        <f>IFERROR(_xlfn.XLOOKUP(Start!A12, vragen!A:A, vragen!E:E),  "")</f>
        <v>0</v>
      </c>
      <c r="C12" s="19" t="str">
        <f>IFERROR(_xlfn.XLOOKUP(B12, metadata!B:B, metadata!D:D), "")</f>
        <v/>
      </c>
      <c r="D12" s="19" t="str">
        <f>IFERROR(_xlfn.XLOOKUP(B12, metadata!B:B, metadata!C:C), "")</f>
        <v/>
      </c>
      <c r="E12" s="19" t="e">
        <f>IF(VLOOKUP(Start!C12,metadata!G:H,2,FALSE)&lt;0.75,1,0)</f>
        <v>#N/A</v>
      </c>
      <c r="G12" s="141"/>
      <c r="H12" s="141"/>
      <c r="I12" s="141"/>
      <c r="K12" s="64">
        <f>_xlfn.XLOOKUP(L12, metadata!A$20:A$38, metadata!B$20:B$38)</f>
        <v>0</v>
      </c>
      <c r="L12" s="64"/>
      <c r="M12" s="64"/>
      <c r="N12" s="64"/>
      <c r="O12" s="64"/>
      <c r="P12" s="64"/>
      <c r="Q12" s="64"/>
    </row>
    <row r="13" spans="1:17">
      <c r="A13" s="19" t="str">
        <f>IFERROR(_xlfn.XLOOKUP(Start!C13, metadata!G$3:G$7, metadata!H$3:H$7),  "")</f>
        <v/>
      </c>
      <c r="B13" s="19">
        <f>IFERROR(_xlfn.XLOOKUP(Start!A13, vragen!A:A, vragen!E:E),  "")</f>
        <v>0</v>
      </c>
      <c r="C13" s="19" t="str">
        <f>IFERROR(_xlfn.XLOOKUP(B13, metadata!B:B, metadata!D:D), "")</f>
        <v/>
      </c>
      <c r="D13" s="19" t="str">
        <f>IFERROR(_xlfn.XLOOKUP(B13, metadata!B:B, metadata!C:C), "")</f>
        <v/>
      </c>
      <c r="E13" s="19" t="e">
        <f>IF(VLOOKUP(Start!C13,metadata!G:H,2,FALSE)&lt;0.75,1,0)</f>
        <v>#N/A</v>
      </c>
      <c r="G13" s="141"/>
      <c r="H13" s="141"/>
      <c r="I13" s="141"/>
      <c r="K13" s="64">
        <f>_xlfn.XLOOKUP(L13, metadata!A$20:A$38, metadata!B$20:B$38)</f>
        <v>0</v>
      </c>
      <c r="L13" s="64"/>
      <c r="M13" s="64"/>
      <c r="N13" s="64"/>
      <c r="O13" s="64"/>
      <c r="P13" s="64"/>
      <c r="Q13" s="64"/>
    </row>
    <row r="14" spans="1:17">
      <c r="A14" s="19" t="str">
        <f>IFERROR(_xlfn.XLOOKUP(Start!C14, metadata!G$3:G$7, metadata!H$3:H$7),  "")</f>
        <v/>
      </c>
      <c r="B14" s="19">
        <f>IFERROR(_xlfn.XLOOKUP(Start!A14, vragen!A:A, vragen!E:E),  "")</f>
        <v>0</v>
      </c>
      <c r="C14" s="19" t="str">
        <f>IFERROR(_xlfn.XLOOKUP(B14, metadata!B:B, metadata!D:D), "")</f>
        <v/>
      </c>
      <c r="D14" s="19" t="str">
        <f>IFERROR(_xlfn.XLOOKUP(B14, metadata!B:B, metadata!C:C), "")</f>
        <v/>
      </c>
      <c r="E14" s="19" t="e">
        <f>IF(VLOOKUP(Start!C14,metadata!G:H,2,FALSE)&lt;0.75,1,0)</f>
        <v>#N/A</v>
      </c>
      <c r="G14" s="141"/>
      <c r="H14" s="141"/>
      <c r="I14" s="141"/>
      <c r="K14" s="64">
        <f>_xlfn.XLOOKUP(L14, metadata!A$20:A$38, metadata!B$20:B$38)</f>
        <v>0</v>
      </c>
      <c r="L14" s="64"/>
      <c r="M14" s="64"/>
      <c r="N14" s="64"/>
      <c r="O14" s="64"/>
      <c r="P14" s="64"/>
      <c r="Q14" s="64"/>
    </row>
    <row r="15" spans="1:17">
      <c r="A15" s="19" t="str">
        <f>IFERROR(_xlfn.XLOOKUP(Start!C15, metadata!G$3:G$7, metadata!H$3:H$7),  "")</f>
        <v/>
      </c>
      <c r="B15" s="19">
        <f>IFERROR(_xlfn.XLOOKUP(Start!A15, vragen!A:A, vragen!E:E),  "")</f>
        <v>0</v>
      </c>
      <c r="C15" s="19" t="str">
        <f>IFERROR(_xlfn.XLOOKUP(B15, metadata!B:B, metadata!D:D), "")</f>
        <v/>
      </c>
      <c r="D15" s="19" t="str">
        <f>IFERROR(_xlfn.XLOOKUP(B15, metadata!B:B, metadata!C:C), "")</f>
        <v/>
      </c>
      <c r="E15" s="19" t="e">
        <f>IF(VLOOKUP(Start!C15,metadata!G:H,2,FALSE)&lt;0.75,1,0)</f>
        <v>#N/A</v>
      </c>
      <c r="G15" s="141"/>
      <c r="H15" s="141"/>
      <c r="I15" s="141"/>
      <c r="K15" s="64">
        <f>_xlfn.XLOOKUP(L15, metadata!A$20:A$38, metadata!B$20:B$38)</f>
        <v>0</v>
      </c>
      <c r="L15" s="64"/>
      <c r="M15" s="64"/>
      <c r="N15" s="64"/>
      <c r="O15" s="64"/>
      <c r="P15" s="64"/>
      <c r="Q15" s="64"/>
    </row>
    <row r="16" spans="1:17">
      <c r="A16" s="19" t="str">
        <f>IFERROR(_xlfn.XLOOKUP(Start!C16, metadata!G$3:G$7, metadata!H$3:H$7),  "")</f>
        <v/>
      </c>
      <c r="B16" s="19">
        <f>IFERROR(_xlfn.XLOOKUP(Start!A16, vragen!A:A, vragen!E:E),  "")</f>
        <v>0</v>
      </c>
      <c r="C16" s="19" t="str">
        <f>IFERROR(_xlfn.XLOOKUP(B16, metadata!B:B, metadata!D:D), "")</f>
        <v/>
      </c>
      <c r="D16" s="19" t="str">
        <f>IFERROR(_xlfn.XLOOKUP(B16, metadata!B:B, metadata!C:C), "")</f>
        <v/>
      </c>
      <c r="E16" s="19" t="e">
        <f>IF(VLOOKUP(Start!C16,metadata!G:H,2,FALSE)&lt;0.75,1,0)</f>
        <v>#N/A</v>
      </c>
      <c r="G16" s="141"/>
      <c r="H16" s="141"/>
      <c r="I16" s="141"/>
      <c r="K16" s="64">
        <f>_xlfn.XLOOKUP(L16, metadata!A$20:A$38, metadata!B$20:B$38)</f>
        <v>0</v>
      </c>
      <c r="L16" s="64"/>
      <c r="M16" s="64"/>
      <c r="N16" s="64"/>
      <c r="O16" s="64"/>
      <c r="P16" s="64"/>
      <c r="Q16" s="64"/>
    </row>
    <row r="17" spans="1:17">
      <c r="A17" s="19" t="str">
        <f>IFERROR(_xlfn.XLOOKUP(Start!C17, metadata!G$3:G$7, metadata!H$3:H$7),  "")</f>
        <v/>
      </c>
      <c r="B17" s="19">
        <f>IFERROR(_xlfn.XLOOKUP(Start!A17, vragen!A:A, vragen!E:E),  "")</f>
        <v>0</v>
      </c>
      <c r="C17" s="19" t="str">
        <f>IFERROR(_xlfn.XLOOKUP(B17, metadata!B:B, metadata!D:D), "")</f>
        <v/>
      </c>
      <c r="D17" s="19" t="str">
        <f>IFERROR(_xlfn.XLOOKUP(B17, metadata!B:B, metadata!C:C), "")</f>
        <v/>
      </c>
      <c r="E17" s="19" t="e">
        <f>IF(VLOOKUP(Start!C17,metadata!G:H,2,FALSE)&lt;0.75,1,0)</f>
        <v>#N/A</v>
      </c>
      <c r="G17" s="141"/>
      <c r="H17" s="141"/>
      <c r="I17" s="141"/>
      <c r="K17" s="64">
        <f>_xlfn.XLOOKUP(L17, metadata!A$20:A$38, metadata!B$20:B$38)</f>
        <v>0</v>
      </c>
      <c r="L17" s="64"/>
      <c r="M17" s="64"/>
      <c r="N17" s="64"/>
      <c r="O17" s="64"/>
      <c r="P17" s="64"/>
      <c r="Q17" s="64"/>
    </row>
    <row r="18" spans="1:17">
      <c r="A18" s="19" t="str">
        <f>IFERROR(_xlfn.XLOOKUP(Start!C18, metadata!G$3:G$7, metadata!H$3:H$7),  "")</f>
        <v/>
      </c>
      <c r="B18" s="19">
        <f>IFERROR(_xlfn.XLOOKUP(Start!A18, vragen!A:A, vragen!E:E),  "")</f>
        <v>0</v>
      </c>
      <c r="C18" s="19" t="str">
        <f>IFERROR(_xlfn.XLOOKUP(B18, metadata!B:B, metadata!D:D), "")</f>
        <v/>
      </c>
      <c r="D18" s="19" t="str">
        <f>IFERROR(_xlfn.XLOOKUP(B18, metadata!B:B, metadata!C:C), "")</f>
        <v/>
      </c>
      <c r="E18" s="19" t="e">
        <f>IF(VLOOKUP(Start!C18,metadata!G:H,2,FALSE)&lt;0.75,1,0)</f>
        <v>#N/A</v>
      </c>
      <c r="G18" s="141"/>
      <c r="H18" s="141"/>
      <c r="I18" s="141"/>
      <c r="K18" s="64">
        <f>_xlfn.XLOOKUP(L18, metadata!A$20:A$38, metadata!B$20:B$38)</f>
        <v>0</v>
      </c>
      <c r="L18" s="64"/>
      <c r="M18" s="64"/>
      <c r="N18" s="64"/>
      <c r="O18" s="64"/>
      <c r="P18" s="64"/>
      <c r="Q18" s="64"/>
    </row>
    <row r="19" spans="1:17">
      <c r="A19" s="19" t="str">
        <f>IFERROR(_xlfn.XLOOKUP(Start!C19, metadata!G$3:G$7, metadata!H$3:H$7),  "")</f>
        <v/>
      </c>
      <c r="B19" s="19">
        <f>IFERROR(_xlfn.XLOOKUP(Start!A19, vragen!A:A, vragen!E:E),  "")</f>
        <v>0</v>
      </c>
      <c r="C19" s="19" t="str">
        <f>IFERROR(_xlfn.XLOOKUP(B19, metadata!B:B, metadata!D:D), "")</f>
        <v/>
      </c>
      <c r="D19" s="19" t="str">
        <f>IFERROR(_xlfn.XLOOKUP(B19, metadata!B:B, metadata!C:C), "")</f>
        <v/>
      </c>
      <c r="E19" s="19" t="e">
        <f>IF(VLOOKUP(Start!C19,metadata!G:H,2,FALSE)&lt;0.75,1,0)</f>
        <v>#N/A</v>
      </c>
      <c r="G19" s="141"/>
      <c r="H19" s="141"/>
      <c r="I19" s="141"/>
      <c r="K19" s="64"/>
      <c r="L19" s="64"/>
      <c r="M19" s="64"/>
      <c r="N19" s="64"/>
      <c r="O19" s="64"/>
      <c r="P19" s="64"/>
      <c r="Q19" s="64"/>
    </row>
    <row r="20" spans="1:17">
      <c r="A20" s="19" t="str">
        <f>IFERROR(_xlfn.XLOOKUP(Start!C20, metadata!G$3:G$7, metadata!H$3:H$7),  "")</f>
        <v/>
      </c>
      <c r="B20" s="19">
        <f>_xlfn.XLOOKUP(Start!A20, vragen!A:A, vragen!E:E)</f>
        <v>0</v>
      </c>
      <c r="C20" s="19" t="str">
        <f>IFERROR(_xlfn.XLOOKUP(B20, metadata!B:B, metadata!D:D), "")</f>
        <v/>
      </c>
      <c r="D20" s="19" t="str">
        <f>IFERROR(_xlfn.XLOOKUP(B20, metadata!B:B, metadata!C:C), "")</f>
        <v/>
      </c>
      <c r="E20" s="19" t="e">
        <f>IF(VLOOKUP(Start!C20,metadata!G:H,2,FALSE)&lt;0.75,1,0)</f>
        <v>#N/A</v>
      </c>
      <c r="G20" s="141"/>
      <c r="H20" s="141"/>
      <c r="I20" s="141"/>
      <c r="K20" s="64"/>
      <c r="L20" s="64"/>
      <c r="M20" s="64"/>
      <c r="N20" s="64"/>
      <c r="O20" s="64"/>
      <c r="P20" s="64"/>
      <c r="Q20" s="64"/>
    </row>
    <row r="21" spans="1:17">
      <c r="A21" s="19" t="str">
        <f>IFERROR(_xlfn.XLOOKUP(Start!C21, metadata!G$3:G$7, metadata!H$3:H$7),  "")</f>
        <v/>
      </c>
      <c r="B21" s="19">
        <f>IFERROR(_xlfn.XLOOKUP(Start!A21, vragen!A:A, vragen!E:E),  "")</f>
        <v>0</v>
      </c>
      <c r="C21" s="19" t="str">
        <f>IFERROR(_xlfn.XLOOKUP(B21, metadata!B:B, metadata!D:D), "")</f>
        <v/>
      </c>
      <c r="D21" s="19" t="str">
        <f>IFERROR(_xlfn.XLOOKUP(B21, metadata!B:B, metadata!C:C), "")</f>
        <v/>
      </c>
      <c r="E21" s="19" t="e">
        <f>IF(VLOOKUP(Start!C21,metadata!G:H,2,FALSE)&lt;0.75,1,0)</f>
        <v>#N/A</v>
      </c>
      <c r="G21" s="141"/>
      <c r="H21" s="141"/>
      <c r="I21" s="141"/>
      <c r="K21" s="64"/>
      <c r="L21" s="64"/>
      <c r="M21" s="64"/>
      <c r="N21" s="64"/>
      <c r="O21" s="64"/>
      <c r="P21" s="64"/>
      <c r="Q21" s="64"/>
    </row>
    <row r="22" spans="1:17">
      <c r="A22" s="19" t="str">
        <f>IFERROR(_xlfn.XLOOKUP(Start!C22, metadata!G$3:G$7, metadata!H$3:H$7),  "")</f>
        <v/>
      </c>
      <c r="B22" s="19">
        <f>IFERROR(_xlfn.XLOOKUP(Start!A22, vragen!A:A, vragen!E:E),  "")</f>
        <v>0</v>
      </c>
      <c r="C22" s="19" t="str">
        <f>IFERROR(_xlfn.XLOOKUP(B22, metadata!B:B, metadata!D:D), "")</f>
        <v/>
      </c>
      <c r="D22" s="19" t="str">
        <f>IFERROR(_xlfn.XLOOKUP(B22, metadata!B:B, metadata!C:C), "")</f>
        <v/>
      </c>
      <c r="E22" s="19" t="e">
        <f>IF(VLOOKUP(Start!C22,metadata!G:H,2,FALSE)&lt;0.75,1,0)</f>
        <v>#N/A</v>
      </c>
      <c r="G22" s="141"/>
      <c r="H22" s="141"/>
      <c r="I22" s="141"/>
      <c r="K22" s="64"/>
      <c r="L22" s="64"/>
      <c r="M22" s="64"/>
      <c r="N22" s="64"/>
      <c r="O22" s="64"/>
      <c r="P22" s="64"/>
      <c r="Q22" s="64"/>
    </row>
    <row r="23" spans="1:17">
      <c r="A23" s="19" t="str">
        <f>IFERROR(_xlfn.XLOOKUP(Start!C23, metadata!G$3:G$7, metadata!H$3:H$7),  "")</f>
        <v/>
      </c>
      <c r="B23" s="19">
        <f>IFERROR(_xlfn.XLOOKUP(Start!A23, vragen!A:A, vragen!E:E),  "")</f>
        <v>0</v>
      </c>
      <c r="C23" s="19" t="str">
        <f>IFERROR(_xlfn.XLOOKUP(B23, metadata!B:B, metadata!D:D), "")</f>
        <v/>
      </c>
      <c r="D23" s="19" t="str">
        <f>IFERROR(_xlfn.XLOOKUP(B23, metadata!B:B, metadata!C:C), "")</f>
        <v/>
      </c>
      <c r="E23" s="19" t="e">
        <f>IF(VLOOKUP(Start!C23,metadata!G:H,2,FALSE)&lt;0.75,1,0)</f>
        <v>#N/A</v>
      </c>
      <c r="G23" s="141"/>
      <c r="H23" s="141"/>
      <c r="I23" s="141"/>
      <c r="K23" s="64"/>
      <c r="L23" s="64"/>
      <c r="M23" s="64"/>
      <c r="N23" s="64"/>
      <c r="O23" s="64"/>
      <c r="P23" s="64"/>
      <c r="Q23" s="64"/>
    </row>
    <row r="24" spans="1:17">
      <c r="A24" s="19" t="str">
        <f>IFERROR(_xlfn.XLOOKUP(Start!C24, metadata!G$3:G$7, metadata!H$3:H$7),  "")</f>
        <v/>
      </c>
      <c r="B24" s="19">
        <f>IFERROR(_xlfn.XLOOKUP(Start!A24, vragen!A:A, vragen!E:E),  "")</f>
        <v>0</v>
      </c>
      <c r="C24" s="19" t="str">
        <f>IFERROR(_xlfn.XLOOKUP(B24, metadata!B:B, metadata!D:D), "")</f>
        <v/>
      </c>
      <c r="D24" s="19" t="str">
        <f>IFERROR(_xlfn.XLOOKUP(B24, metadata!B:B, metadata!C:C), "")</f>
        <v/>
      </c>
      <c r="E24" s="19" t="e">
        <f>IF(VLOOKUP(Start!C24,metadata!G:H,2,FALSE)&lt;0.75,1,0)</f>
        <v>#N/A</v>
      </c>
      <c r="K24" s="64"/>
      <c r="L24" s="64"/>
      <c r="M24" s="64"/>
      <c r="N24" s="64"/>
      <c r="O24" s="64"/>
      <c r="P24" s="64"/>
      <c r="Q24" s="64"/>
    </row>
    <row r="25" spans="1:17">
      <c r="A25" s="19" t="str">
        <f>IFERROR(_xlfn.XLOOKUP(Start!C25, metadata!G$3:G$7, metadata!H$3:H$7),  "")</f>
        <v/>
      </c>
      <c r="B25" s="19">
        <f>IFERROR(_xlfn.XLOOKUP(Start!A25, vragen!A:A, vragen!E:E),  "")</f>
        <v>0</v>
      </c>
      <c r="C25" s="19" t="str">
        <f>IFERROR(_xlfn.XLOOKUP(B25, metadata!B:B, metadata!D:D), "")</f>
        <v/>
      </c>
      <c r="D25" s="19" t="str">
        <f>IFERROR(_xlfn.XLOOKUP(B25, metadata!B:B, metadata!C:C), "")</f>
        <v/>
      </c>
      <c r="E25" s="19" t="e">
        <f>IF(VLOOKUP(Start!C25,metadata!G:H,2,FALSE)&lt;0.75,1,0)</f>
        <v>#N/A</v>
      </c>
      <c r="K25" s="64"/>
      <c r="L25" s="64"/>
      <c r="M25" s="64"/>
      <c r="N25" s="64"/>
      <c r="O25" s="64"/>
      <c r="P25" s="64"/>
      <c r="Q25" s="64"/>
    </row>
    <row r="26" spans="1:17">
      <c r="A26" s="19" t="str">
        <f>IFERROR(_xlfn.XLOOKUP(Start!C26, metadata!G$3:G$7, metadata!H$3:H$7),  "")</f>
        <v/>
      </c>
      <c r="B26" s="19">
        <f>IFERROR(_xlfn.XLOOKUP(Start!A26, vragen!A:A, vragen!E:E),  "")</f>
        <v>0</v>
      </c>
      <c r="C26" s="19" t="str">
        <f>IFERROR(_xlfn.XLOOKUP(B26, metadata!B:B, metadata!D:D), "")</f>
        <v/>
      </c>
      <c r="D26" s="19" t="str">
        <f>IFERROR(_xlfn.XLOOKUP(B26, metadata!B:B, metadata!C:C), "")</f>
        <v/>
      </c>
      <c r="E26" s="19" t="e">
        <f>IF(VLOOKUP(Start!C26,metadata!G:H,2,FALSE)&lt;0.75,1,0)</f>
        <v>#N/A</v>
      </c>
      <c r="K26" s="64"/>
      <c r="L26" s="64"/>
      <c r="M26" s="64"/>
      <c r="N26" s="64"/>
      <c r="O26" s="64"/>
      <c r="P26" s="64"/>
      <c r="Q26" s="64"/>
    </row>
    <row r="27" spans="1:17">
      <c r="A27" s="19" t="str">
        <f>IFERROR(_xlfn.XLOOKUP(Start!C27, metadata!G$3:G$7, metadata!H$3:H$7),  "")</f>
        <v/>
      </c>
      <c r="B27" s="19">
        <f>IFERROR(_xlfn.XLOOKUP(Start!A27, vragen!A:A, vragen!E:E),  "")</f>
        <v>0</v>
      </c>
      <c r="C27" s="19" t="str">
        <f>IFERROR(_xlfn.XLOOKUP(B27, metadata!B:B, metadata!D:D), "")</f>
        <v/>
      </c>
      <c r="D27" s="19" t="str">
        <f>IFERROR(_xlfn.XLOOKUP(B27, metadata!B:B, metadata!C:C), "")</f>
        <v/>
      </c>
      <c r="E27" s="19" t="e">
        <f>IF(VLOOKUP(Start!C27,metadata!G:H,2,FALSE)&lt;0.75,1,0)</f>
        <v>#N/A</v>
      </c>
      <c r="K27" s="64"/>
      <c r="L27" s="64"/>
      <c r="M27" s="64"/>
      <c r="N27" s="64"/>
      <c r="O27" s="64"/>
      <c r="P27" s="64"/>
      <c r="Q27" s="64"/>
    </row>
    <row r="28" spans="1:17">
      <c r="A28" s="19" t="str">
        <f>IFERROR(_xlfn.XLOOKUP(Start!C28, metadata!G$3:G$7, metadata!H$3:H$7),  "")</f>
        <v/>
      </c>
      <c r="B28" s="19">
        <f>IFERROR(_xlfn.XLOOKUP(Start!A28, vragen!A:A, vragen!E:E),  "")</f>
        <v>0</v>
      </c>
      <c r="C28" s="19" t="str">
        <f>IFERROR(_xlfn.XLOOKUP(B28, metadata!B:B, metadata!D:D), "")</f>
        <v/>
      </c>
      <c r="D28" s="19" t="str">
        <f>IFERROR(_xlfn.XLOOKUP(B28, metadata!B:B, metadata!C:C), "")</f>
        <v/>
      </c>
      <c r="E28" s="19" t="e">
        <f>IF(VLOOKUP(Start!C28,metadata!G:H,2,FALSE)&lt;0.75,1,0)</f>
        <v>#N/A</v>
      </c>
      <c r="K28" s="64"/>
      <c r="L28" s="64"/>
      <c r="M28" s="64"/>
      <c r="N28" s="64"/>
      <c r="O28" s="64"/>
      <c r="P28" s="64"/>
      <c r="Q28" s="64"/>
    </row>
    <row r="29" spans="1:17">
      <c r="A29" s="19" t="str">
        <f>IFERROR(_xlfn.XLOOKUP(Start!C29, metadata!G$3:G$7, metadata!H$3:H$7),  "")</f>
        <v/>
      </c>
      <c r="B29" s="19">
        <f>IFERROR(_xlfn.XLOOKUP(Start!A29, vragen!A:A, vragen!E:E),  "")</f>
        <v>0</v>
      </c>
      <c r="C29" s="19" t="str">
        <f>IFERROR(_xlfn.XLOOKUP(B29, metadata!B:B, metadata!D:D), "")</f>
        <v/>
      </c>
      <c r="D29" s="19" t="str">
        <f>IFERROR(_xlfn.XLOOKUP(B29, metadata!B:B, metadata!C:C), "")</f>
        <v/>
      </c>
      <c r="E29" s="19" t="e">
        <f>IF(VLOOKUP(Start!C29,metadata!G:H,2,FALSE)&lt;0.75,1,0)</f>
        <v>#N/A</v>
      </c>
      <c r="K29" s="64"/>
      <c r="L29" s="64"/>
      <c r="M29" s="64"/>
      <c r="N29" s="64"/>
      <c r="O29" s="64"/>
      <c r="P29" s="64"/>
      <c r="Q29" s="64"/>
    </row>
    <row r="30" spans="1:17">
      <c r="A30" s="19" t="str">
        <f>IFERROR(_xlfn.XLOOKUP(Start!C30, metadata!G$3:G$7, metadata!H$3:H$7),  "")</f>
        <v/>
      </c>
      <c r="B30" s="19">
        <f>IFERROR(_xlfn.XLOOKUP(Start!A30, vragen!A:A, vragen!E:E),  "")</f>
        <v>0</v>
      </c>
      <c r="C30" s="19" t="str">
        <f>IFERROR(_xlfn.XLOOKUP(B30, metadata!B:B, metadata!D:D), "")</f>
        <v/>
      </c>
      <c r="D30" s="19" t="str">
        <f>IFERROR(_xlfn.XLOOKUP(B30, metadata!B:B, metadata!C:C), "")</f>
        <v/>
      </c>
      <c r="E30" s="19" t="e">
        <f>IF(VLOOKUP(Start!C30,metadata!G:H,2,FALSE)&lt;0.75,1,0)</f>
        <v>#N/A</v>
      </c>
      <c r="K30" s="64"/>
      <c r="L30" s="64"/>
      <c r="M30" s="64"/>
      <c r="N30" s="64"/>
      <c r="O30" s="64"/>
      <c r="P30" s="64"/>
      <c r="Q30" s="64"/>
    </row>
    <row r="31" spans="1:17">
      <c r="A31" s="19" t="str">
        <f>IFERROR(_xlfn.XLOOKUP(Start!C31, metadata!G$3:G$7, metadata!H$3:H$7),  "")</f>
        <v/>
      </c>
      <c r="B31" s="19">
        <f>IFERROR(_xlfn.XLOOKUP(Start!A31, vragen!A:A, vragen!E:E),  "")</f>
        <v>0</v>
      </c>
      <c r="C31" s="19" t="str">
        <f>IFERROR(_xlfn.XLOOKUP(B31, metadata!B:B, metadata!D:D), "")</f>
        <v/>
      </c>
      <c r="D31" s="19" t="str">
        <f>IFERROR(_xlfn.XLOOKUP(B31, metadata!B:B, metadata!C:C), "")</f>
        <v/>
      </c>
      <c r="E31" s="19" t="e">
        <f>IF(VLOOKUP(Start!C31,metadata!G:H,2,FALSE)&lt;0.75,1,0)</f>
        <v>#N/A</v>
      </c>
      <c r="K31" s="64"/>
      <c r="L31" s="64"/>
      <c r="M31" s="64"/>
      <c r="N31" s="64"/>
      <c r="O31" s="64"/>
      <c r="P31" s="64"/>
      <c r="Q31" s="64"/>
    </row>
    <row r="32" spans="1:17">
      <c r="A32" s="19" t="str">
        <f>IFERROR(_xlfn.XLOOKUP(Start!C32, metadata!G$3:G$7, metadata!H$3:H$7),  "")</f>
        <v/>
      </c>
      <c r="B32" s="19">
        <f>IFERROR(_xlfn.XLOOKUP(Start!A32, vragen!A:A, vragen!E:E),  "")</f>
        <v>0</v>
      </c>
      <c r="C32" s="19" t="str">
        <f>IFERROR(_xlfn.XLOOKUP(B32, metadata!B:B, metadata!D:D), "")</f>
        <v/>
      </c>
      <c r="D32" s="19" t="str">
        <f>IFERROR(_xlfn.XLOOKUP(B32, metadata!B:B, metadata!C:C), "")</f>
        <v/>
      </c>
      <c r="E32" s="19" t="e">
        <f>IF(VLOOKUP(Start!C32,metadata!G:H,2,FALSE)&lt;0.75,1,0)</f>
        <v>#N/A</v>
      </c>
      <c r="K32" s="64"/>
      <c r="L32" s="64"/>
      <c r="M32" s="64"/>
      <c r="N32" s="64"/>
      <c r="O32" s="64"/>
      <c r="P32" s="64"/>
      <c r="Q32" s="64"/>
    </row>
    <row r="33" spans="1:17">
      <c r="A33" s="19" t="str">
        <f>IFERROR(_xlfn.XLOOKUP(Start!C33, metadata!G$3:G$7, metadata!H$3:H$7),  "")</f>
        <v/>
      </c>
      <c r="B33" s="19">
        <f>IFERROR(_xlfn.XLOOKUP(Start!A33, vragen!A:A, vragen!E:E),  "")</f>
        <v>0</v>
      </c>
      <c r="C33" s="19" t="str">
        <f>IFERROR(_xlfn.XLOOKUP(B33, metadata!B:B, metadata!D:D), "")</f>
        <v/>
      </c>
      <c r="D33" s="19" t="str">
        <f>IFERROR(_xlfn.XLOOKUP(B33, metadata!B:B, metadata!C:C), "")</f>
        <v/>
      </c>
      <c r="E33" s="19" t="e">
        <f>IF(VLOOKUP(Start!C33,metadata!G:H,2,FALSE)&lt;0.75,1,0)</f>
        <v>#N/A</v>
      </c>
      <c r="K33" s="64"/>
      <c r="L33" s="64"/>
      <c r="M33" s="64"/>
      <c r="N33" s="64"/>
      <c r="O33" s="64"/>
      <c r="P33" s="64"/>
      <c r="Q33" s="64"/>
    </row>
    <row r="34" spans="1:17">
      <c r="A34" s="19" t="str">
        <f>IFERROR(_xlfn.XLOOKUP(Start!C34, metadata!G$3:G$7, metadata!H$3:H$7),  "")</f>
        <v/>
      </c>
      <c r="B34" s="19">
        <f>IFERROR(_xlfn.XLOOKUP(Start!A34, vragen!A:A, vragen!E:E),  "")</f>
        <v>0</v>
      </c>
      <c r="C34" s="19" t="str">
        <f>IFERROR(_xlfn.XLOOKUP(B34, metadata!B:B, metadata!D:D), "")</f>
        <v/>
      </c>
      <c r="D34" s="19" t="str">
        <f>IFERROR(_xlfn.XLOOKUP(B34, metadata!B:B, metadata!C:C), "")</f>
        <v/>
      </c>
      <c r="E34" s="19" t="e">
        <f>IF(VLOOKUP(Start!C34,metadata!G:H,2,FALSE)&lt;0.75,1,0)</f>
        <v>#N/A</v>
      </c>
      <c r="K34" s="64"/>
      <c r="L34" s="64"/>
      <c r="M34" s="64"/>
      <c r="N34" s="64"/>
      <c r="O34" s="64"/>
      <c r="P34" s="64"/>
      <c r="Q34" s="64"/>
    </row>
    <row r="35" spans="1:17">
      <c r="A35" s="19" t="str">
        <f>IFERROR(_xlfn.XLOOKUP(Start!C35, metadata!G$3:G$7, metadata!H$3:H$7),  "")</f>
        <v/>
      </c>
      <c r="B35" s="19">
        <f>IFERROR(_xlfn.XLOOKUP(Start!A35, vragen!A:A, vragen!E:E),  "")</f>
        <v>0</v>
      </c>
      <c r="C35" s="19" t="str">
        <f>IFERROR(_xlfn.XLOOKUP(B35, metadata!B:B, metadata!D:D), "")</f>
        <v/>
      </c>
      <c r="D35" s="19" t="str">
        <f>IFERROR(_xlfn.XLOOKUP(B35, metadata!B:B, metadata!C:C), "")</f>
        <v/>
      </c>
      <c r="E35" s="19" t="e">
        <f>IF(VLOOKUP(Start!C35,metadata!G:H,2,FALSE)&lt;0.75,1,0)</f>
        <v>#N/A</v>
      </c>
      <c r="K35" s="64"/>
      <c r="L35" s="64"/>
      <c r="M35" s="64"/>
      <c r="N35" s="64"/>
      <c r="O35" s="64"/>
      <c r="P35" s="64"/>
      <c r="Q35" s="64"/>
    </row>
    <row r="36" spans="1:17">
      <c r="A36" s="19" t="str">
        <f>IFERROR(_xlfn.XLOOKUP(Start!C36, metadata!G$3:G$7, metadata!H$3:H$7),  "")</f>
        <v/>
      </c>
      <c r="B36" s="19">
        <f>IFERROR(_xlfn.XLOOKUP(Start!A36, vragen!A:A, vragen!E:E),  "")</f>
        <v>0</v>
      </c>
      <c r="C36" s="19" t="str">
        <f>IFERROR(_xlfn.XLOOKUP(B36, metadata!B:B, metadata!D:D), "")</f>
        <v/>
      </c>
      <c r="D36" s="19" t="str">
        <f>IFERROR(_xlfn.XLOOKUP(B36, metadata!B:B, metadata!C:C), "")</f>
        <v/>
      </c>
      <c r="E36" s="19" t="e">
        <f>IF(VLOOKUP(Start!C36,metadata!G:H,2,FALSE)&lt;0.75,1,0)</f>
        <v>#N/A</v>
      </c>
      <c r="K36" s="64"/>
      <c r="L36" s="64"/>
      <c r="M36" s="64"/>
      <c r="N36" s="64"/>
      <c r="O36" s="64"/>
      <c r="P36" s="64"/>
      <c r="Q36" s="64"/>
    </row>
    <row r="37" spans="1:17">
      <c r="A37" s="19" t="str">
        <f>IFERROR(_xlfn.XLOOKUP(Start!C37, metadata!G$3:G$7, metadata!H$3:H$7),  "")</f>
        <v/>
      </c>
      <c r="B37" s="19">
        <f>IFERROR(_xlfn.XLOOKUP(Start!A37, vragen!A:A, vragen!E:E),  "")</f>
        <v>0</v>
      </c>
      <c r="C37" s="19" t="str">
        <f>IFERROR(_xlfn.XLOOKUP(B37, metadata!B:B, metadata!D:D), "")</f>
        <v/>
      </c>
      <c r="D37" s="19" t="str">
        <f>IFERROR(_xlfn.XLOOKUP(B37, metadata!B:B, metadata!C:C), "")</f>
        <v/>
      </c>
      <c r="E37" s="19" t="e">
        <f>IF(VLOOKUP(Start!C37,metadata!G:H,2,FALSE)&lt;0.75,1,0)</f>
        <v>#N/A</v>
      </c>
    </row>
    <row r="38" spans="1:17">
      <c r="A38" s="19" t="str">
        <f>IFERROR(_xlfn.XLOOKUP(Start!C38, metadata!G$3:G$7, metadata!H$3:H$7),  "")</f>
        <v/>
      </c>
      <c r="B38" s="19">
        <f>IFERROR(_xlfn.XLOOKUP(Start!A38, vragen!A:A, vragen!E:E),  "")</f>
        <v>0</v>
      </c>
      <c r="C38" s="19" t="str">
        <f>IFERROR(_xlfn.XLOOKUP(B38, metadata!B:B, metadata!D:D), "")</f>
        <v/>
      </c>
      <c r="D38" s="19" t="str">
        <f>IFERROR(_xlfn.XLOOKUP(B38, metadata!B:B, metadata!C:C), "")</f>
        <v/>
      </c>
      <c r="E38" s="19" t="e">
        <f>IF(VLOOKUP(Start!C38,metadata!G:H,2,FALSE)&lt;0.75,1,0)</f>
        <v>#N/A</v>
      </c>
    </row>
    <row r="39" spans="1:17">
      <c r="A39" s="19" t="str">
        <f>IFERROR(_xlfn.XLOOKUP(Start!C39, metadata!G$3:G$7, metadata!H$3:H$7),  "")</f>
        <v/>
      </c>
      <c r="B39" s="19">
        <f>IFERROR(_xlfn.XLOOKUP(Start!A39, vragen!A:A, vragen!E:E),  "")</f>
        <v>0</v>
      </c>
      <c r="C39" s="19" t="str">
        <f>IFERROR(_xlfn.XLOOKUP(B39, metadata!B:B, metadata!D:D), "")</f>
        <v/>
      </c>
      <c r="D39" s="19" t="str">
        <f>IFERROR(_xlfn.XLOOKUP(B39, metadata!B:B, metadata!C:C), "")</f>
        <v/>
      </c>
      <c r="E39" s="19" t="e">
        <f>IF(VLOOKUP(Start!C39,metadata!G:H,2,FALSE)&lt;0.75,1,0)</f>
        <v>#N/A</v>
      </c>
    </row>
    <row r="40" spans="1:17">
      <c r="A40" s="19" t="str">
        <f>IFERROR(_xlfn.XLOOKUP(Start!C40, metadata!G$3:G$7, metadata!H$3:H$7),  "")</f>
        <v/>
      </c>
      <c r="B40" s="19">
        <f>IFERROR(_xlfn.XLOOKUP(Start!A40, vragen!A:A, vragen!E:E),  "")</f>
        <v>0</v>
      </c>
      <c r="C40" s="19" t="str">
        <f>IFERROR(_xlfn.XLOOKUP(B40, metadata!B:B, metadata!D:D), "")</f>
        <v/>
      </c>
      <c r="D40" s="19" t="str">
        <f>IFERROR(_xlfn.XLOOKUP(B40, metadata!B:B, metadata!C:C), "")</f>
        <v/>
      </c>
      <c r="E40" s="19" t="e">
        <f>IF(VLOOKUP(Start!C40,metadata!G:H,2,FALSE)&lt;0.75,1,0)</f>
        <v>#N/A</v>
      </c>
    </row>
    <row r="41" spans="1:17">
      <c r="A41" s="19" t="str">
        <f>IFERROR(_xlfn.XLOOKUP(Start!C41, metadata!G$3:G$7, metadata!H$3:H$7),  "")</f>
        <v/>
      </c>
      <c r="B41" s="19">
        <f>IFERROR(_xlfn.XLOOKUP(Start!A41, vragen!A:A, vragen!E:E),  "")</f>
        <v>0</v>
      </c>
      <c r="C41" s="19" t="str">
        <f>IFERROR(_xlfn.XLOOKUP(B41, metadata!B:B, metadata!D:D), "")</f>
        <v/>
      </c>
      <c r="D41" s="19" t="str">
        <f>IFERROR(_xlfn.XLOOKUP(B41, metadata!B:B, metadata!C:C), "")</f>
        <v/>
      </c>
      <c r="E41" s="19" t="e">
        <f>IF(VLOOKUP(Start!C41,metadata!G:H,2,FALSE)&lt;0.75,1,0)</f>
        <v>#N/A</v>
      </c>
    </row>
    <row r="42" spans="1:17">
      <c r="A42" s="19" t="str">
        <f>IFERROR(_xlfn.XLOOKUP(Start!C42, metadata!G$3:G$7, metadata!H$3:H$7),  "")</f>
        <v/>
      </c>
      <c r="B42" s="19">
        <f>IFERROR(_xlfn.XLOOKUP(Start!A42, vragen!A:A, vragen!E:E),  "")</f>
        <v>0</v>
      </c>
      <c r="C42" s="19" t="str">
        <f>IFERROR(_xlfn.XLOOKUP(B42, metadata!B:B, metadata!D:D), "")</f>
        <v/>
      </c>
      <c r="D42" s="19" t="str">
        <f>IFERROR(_xlfn.XLOOKUP(B42, metadata!B:B, metadata!C:C), "")</f>
        <v/>
      </c>
      <c r="E42" s="19" t="e">
        <f>IF(VLOOKUP(Start!C42,metadata!G:H,2,FALSE)&lt;0.75,1,0)</f>
        <v>#N/A</v>
      </c>
    </row>
    <row r="43" spans="1:17">
      <c r="A43" s="19" t="str">
        <f>IFERROR(_xlfn.XLOOKUP(Start!C43, metadata!G$3:G$7, metadata!H$3:H$7),  "")</f>
        <v/>
      </c>
      <c r="B43" s="19">
        <f>IFERROR(_xlfn.XLOOKUP(Start!A43, vragen!A:A, vragen!E:E),  "")</f>
        <v>0</v>
      </c>
      <c r="C43" s="19" t="str">
        <f>IFERROR(_xlfn.XLOOKUP(B43, metadata!B:B, metadata!D:D), "")</f>
        <v/>
      </c>
      <c r="D43" s="19" t="str">
        <f>IFERROR(_xlfn.XLOOKUP(B43, metadata!B:B, metadata!C:C), "")</f>
        <v/>
      </c>
      <c r="E43" s="19" t="e">
        <f>IF(VLOOKUP(Start!C43,metadata!G:H,2,FALSE)&lt;0.75,1,0)</f>
        <v>#N/A</v>
      </c>
    </row>
    <row r="44" spans="1:17">
      <c r="A44" s="19" t="str">
        <f>IFERROR(_xlfn.XLOOKUP(Start!C44, metadata!G$3:G$7, metadata!H$3:H$7),  "")</f>
        <v/>
      </c>
      <c r="B44" s="19">
        <f>IFERROR(_xlfn.XLOOKUP(Start!A44, vragen!A:A, vragen!E:E),  "")</f>
        <v>0</v>
      </c>
      <c r="C44" s="19" t="str">
        <f>IFERROR(_xlfn.XLOOKUP(B44, metadata!B:B, metadata!D:D), "")</f>
        <v/>
      </c>
      <c r="D44" s="19" t="str">
        <f>IFERROR(_xlfn.XLOOKUP(B44, metadata!B:B, metadata!C:C), "")</f>
        <v/>
      </c>
      <c r="E44" s="19" t="e">
        <f>IF(VLOOKUP(Start!C44,metadata!G:H,2,FALSE)&lt;0.75,1,0)</f>
        <v>#N/A</v>
      </c>
    </row>
    <row r="45" spans="1:17">
      <c r="A45" s="19" t="str">
        <f>IFERROR(_xlfn.XLOOKUP(Start!C45, metadata!G$3:G$7, metadata!H$3:H$7),  "")</f>
        <v/>
      </c>
      <c r="B45" s="19">
        <f>IFERROR(_xlfn.XLOOKUP(Start!A45, vragen!A:A, vragen!E:E),  "")</f>
        <v>0</v>
      </c>
      <c r="C45" s="19" t="str">
        <f>IFERROR(_xlfn.XLOOKUP(B45, metadata!B:B, metadata!D:D), "")</f>
        <v/>
      </c>
      <c r="D45" s="19" t="str">
        <f>IFERROR(_xlfn.XLOOKUP(B45, metadata!B:B, metadata!C:C), "")</f>
        <v/>
      </c>
      <c r="E45" s="19" t="e">
        <f>IF(VLOOKUP(Start!C45,metadata!G:H,2,FALSE)&lt;0.75,1,0)</f>
        <v>#N/A</v>
      </c>
    </row>
    <row r="46" spans="1:17">
      <c r="A46" s="19" t="str">
        <f>IFERROR(_xlfn.XLOOKUP(Start!C46, metadata!G$3:G$7, metadata!H$3:H$7),  "")</f>
        <v/>
      </c>
      <c r="B46" s="19">
        <f>IFERROR(_xlfn.XLOOKUP(Start!A46, vragen!A:A, vragen!E:E),  "")</f>
        <v>0</v>
      </c>
      <c r="C46" s="19" t="str">
        <f>IFERROR(_xlfn.XLOOKUP(B46, metadata!B:B, metadata!D:D), "")</f>
        <v/>
      </c>
      <c r="D46" s="19" t="str">
        <f>IFERROR(_xlfn.XLOOKUP(B46, metadata!B:B, metadata!C:C), "")</f>
        <v/>
      </c>
      <c r="E46" s="19" t="e">
        <f>IF(VLOOKUP(Start!C46,metadata!G:H,2,FALSE)&lt;0.75,1,0)</f>
        <v>#N/A</v>
      </c>
    </row>
    <row r="47" spans="1:17">
      <c r="A47" s="19" t="str">
        <f>IFERROR(_xlfn.XLOOKUP(Start!C47, metadata!G$3:G$7, metadata!H$3:H$7),  "")</f>
        <v/>
      </c>
      <c r="B47" s="19">
        <f>IFERROR(_xlfn.XLOOKUP(Start!A47, vragen!A:A, vragen!E:E),  "")</f>
        <v>0</v>
      </c>
      <c r="C47" s="19" t="str">
        <f>IFERROR(_xlfn.XLOOKUP(B47, metadata!B:B, metadata!D:D), "")</f>
        <v/>
      </c>
      <c r="D47" s="19" t="str">
        <f>IFERROR(_xlfn.XLOOKUP(B47, metadata!B:B, metadata!C:C), "")</f>
        <v/>
      </c>
      <c r="E47" s="19" t="e">
        <f>IF(VLOOKUP(Start!C47,metadata!G:H,2,FALSE)&lt;0.75,1,0)</f>
        <v>#N/A</v>
      </c>
    </row>
    <row r="48" spans="1:17">
      <c r="A48" s="19" t="str">
        <f>IFERROR(_xlfn.XLOOKUP(Start!C48, metadata!G$3:G$7, metadata!H$3:H$7),  "")</f>
        <v/>
      </c>
      <c r="B48" s="19">
        <f>IFERROR(_xlfn.XLOOKUP(Start!A48, vragen!A:A, vragen!E:E),  "")</f>
        <v>0</v>
      </c>
      <c r="C48" s="19" t="str">
        <f>IFERROR(_xlfn.XLOOKUP(B48, metadata!B:B, metadata!D:D), "")</f>
        <v/>
      </c>
      <c r="D48" s="19" t="str">
        <f>IFERROR(_xlfn.XLOOKUP(B48, metadata!B:B, metadata!C:C), "")</f>
        <v/>
      </c>
      <c r="E48" s="19" t="e">
        <f>IF(VLOOKUP(Start!C48,metadata!G:H,2,FALSE)&lt;0.75,1,0)</f>
        <v>#N/A</v>
      </c>
    </row>
    <row r="49" spans="1:5">
      <c r="A49" s="19" t="str">
        <f>IFERROR(_xlfn.XLOOKUP(Start!C49, metadata!G$3:G$7, metadata!H$3:H$7),  "")</f>
        <v/>
      </c>
      <c r="B49" s="19">
        <f>IFERROR(_xlfn.XLOOKUP(Start!A49, vragen!A:A, vragen!E:E),  "")</f>
        <v>0</v>
      </c>
      <c r="C49" s="19" t="str">
        <f>IFERROR(_xlfn.XLOOKUP(B49, metadata!B:B, metadata!D:D), "")</f>
        <v/>
      </c>
      <c r="D49" s="19" t="str">
        <f>IFERROR(_xlfn.XLOOKUP(B49, metadata!B:B, metadata!C:C), "")</f>
        <v/>
      </c>
      <c r="E49" s="19" t="e">
        <f>IF(VLOOKUP(Start!C49,metadata!G:H,2,FALSE)&lt;0.75,1,0)</f>
        <v>#N/A</v>
      </c>
    </row>
    <row r="50" spans="1:5">
      <c r="A50" s="19" t="str">
        <f>IFERROR(_xlfn.XLOOKUP(Start!C50, metadata!G$3:G$7, metadata!H$3:H$7),  "")</f>
        <v/>
      </c>
      <c r="B50" s="19">
        <f>IFERROR(_xlfn.XLOOKUP(Start!A50, vragen!A:A, vragen!E:E),  "")</f>
        <v>0</v>
      </c>
      <c r="C50" s="19" t="str">
        <f>IFERROR(_xlfn.XLOOKUP(B50, metadata!B:B, metadata!D:D), "")</f>
        <v/>
      </c>
      <c r="D50" s="19" t="str">
        <f>IFERROR(_xlfn.XLOOKUP(B50, metadata!B:B, metadata!C:C), "")</f>
        <v/>
      </c>
      <c r="E50" s="19" t="e">
        <f>IF(VLOOKUP(Start!C50,metadata!G:H,2,FALSE)&lt;0.75,1,0)</f>
        <v>#N/A</v>
      </c>
    </row>
    <row r="51" spans="1:5">
      <c r="A51" s="19" t="str">
        <f>IFERROR(_xlfn.XLOOKUP(Start!C51, metadata!G$3:G$7, metadata!H$3:H$7),  "")</f>
        <v/>
      </c>
      <c r="B51" s="19">
        <f>IFERROR(_xlfn.XLOOKUP(Start!A51, vragen!A:A, vragen!E:E),  "")</f>
        <v>0</v>
      </c>
      <c r="C51" s="19" t="str">
        <f>IFERROR(_xlfn.XLOOKUP(B51, metadata!B:B, metadata!D:D), "")</f>
        <v/>
      </c>
      <c r="D51" s="19" t="str">
        <f>IFERROR(_xlfn.XLOOKUP(B51, metadata!B:B, metadata!C:C), "")</f>
        <v/>
      </c>
      <c r="E51" s="19" t="e">
        <f>IF(VLOOKUP(Start!C51,metadata!G:H,2,FALSE)&lt;0.75,1,0)</f>
        <v>#N/A</v>
      </c>
    </row>
    <row r="52" spans="1:5">
      <c r="A52" s="19" t="str">
        <f>IFERROR(_xlfn.XLOOKUP(Start!C52, metadata!G$3:G$7, metadata!H$3:H$7),  "")</f>
        <v/>
      </c>
      <c r="B52" s="19">
        <f>IFERROR(_xlfn.XLOOKUP(Start!A52, vragen!A:A, vragen!E:E),  "")</f>
        <v>0</v>
      </c>
      <c r="C52" s="19" t="str">
        <f>IFERROR(_xlfn.XLOOKUP(B52, metadata!B:B, metadata!D:D), "")</f>
        <v/>
      </c>
      <c r="D52" s="19" t="str">
        <f>IFERROR(_xlfn.XLOOKUP(B52, metadata!B:B, metadata!C:C), "")</f>
        <v/>
      </c>
      <c r="E52" s="19" t="e">
        <f>IF(VLOOKUP(Start!C52,metadata!G:H,2,FALSE)&lt;0.75,1,0)</f>
        <v>#N/A</v>
      </c>
    </row>
    <row r="53" spans="1:5">
      <c r="A53" s="19" t="str">
        <f>IFERROR(_xlfn.XLOOKUP(Start!C53, metadata!G$3:G$7, metadata!H$3:H$7),  "")</f>
        <v/>
      </c>
      <c r="B53" s="19">
        <f>IFERROR(_xlfn.XLOOKUP(Start!A53, vragen!A:A, vragen!E:E),  "")</f>
        <v>0</v>
      </c>
      <c r="C53" s="19" t="str">
        <f>IFERROR(_xlfn.XLOOKUP(B53, metadata!B:B, metadata!D:D), "")</f>
        <v/>
      </c>
      <c r="D53" s="19" t="str">
        <f>IFERROR(_xlfn.XLOOKUP(B53, metadata!B:B, metadata!C:C), "")</f>
        <v/>
      </c>
      <c r="E53" s="19" t="e">
        <f>IF(VLOOKUP(Start!C53,metadata!G:H,2,FALSE)&lt;0.75,1,0)</f>
        <v>#N/A</v>
      </c>
    </row>
    <row r="54" spans="1:5">
      <c r="A54" s="19" t="str">
        <f>IFERROR(_xlfn.XLOOKUP(Start!C54, metadata!G$3:G$7, metadata!H$3:H$7),  "")</f>
        <v/>
      </c>
      <c r="B54" s="19">
        <f>IFERROR(_xlfn.XLOOKUP(Start!A54, vragen!A:A, vragen!E:E),  "")</f>
        <v>0</v>
      </c>
      <c r="C54" s="19" t="str">
        <f>IFERROR(_xlfn.XLOOKUP(B54, metadata!B:B, metadata!D:D), "")</f>
        <v/>
      </c>
      <c r="D54" s="19" t="str">
        <f>IFERROR(_xlfn.XLOOKUP(B54, metadata!B:B, metadata!C:C), "")</f>
        <v/>
      </c>
      <c r="E54" s="19" t="e">
        <f>IF(VLOOKUP(Start!C54,metadata!G:H,2,FALSE)&lt;0.75,1,0)</f>
        <v>#N/A</v>
      </c>
    </row>
    <row r="55" spans="1:5">
      <c r="A55" s="19" t="str">
        <f>IFERROR(_xlfn.XLOOKUP(Start!C55, metadata!G$3:G$7, metadata!H$3:H$7),  "")</f>
        <v/>
      </c>
      <c r="B55" s="19">
        <f>IFERROR(_xlfn.XLOOKUP(Start!A55, vragen!A:A, vragen!E:E),  "")</f>
        <v>0</v>
      </c>
      <c r="C55" s="19" t="str">
        <f>IFERROR(_xlfn.XLOOKUP(B55, metadata!B:B, metadata!D:D), "")</f>
        <v/>
      </c>
      <c r="D55" s="19" t="str">
        <f>IFERROR(_xlfn.XLOOKUP(B55, metadata!B:B, metadata!C:C), "")</f>
        <v/>
      </c>
      <c r="E55" s="19" t="e">
        <f>IF(VLOOKUP(Start!C55,metadata!G:H,2,FALSE)&lt;0.75,1,0)</f>
        <v>#N/A</v>
      </c>
    </row>
    <row r="56" spans="1:5">
      <c r="A56" s="19" t="str">
        <f>IFERROR(_xlfn.XLOOKUP(Start!C56, metadata!G$3:G$7, metadata!H$3:H$7),  "")</f>
        <v/>
      </c>
      <c r="B56" s="19">
        <f>IFERROR(_xlfn.XLOOKUP(Start!A56, vragen!A:A, vragen!E:E),  "")</f>
        <v>0</v>
      </c>
      <c r="C56" s="19" t="str">
        <f>IFERROR(_xlfn.XLOOKUP(B56, metadata!B:B, metadata!D:D), "")</f>
        <v/>
      </c>
      <c r="D56" s="19" t="str">
        <f>IFERROR(_xlfn.XLOOKUP(B56, metadata!B:B, metadata!C:C), "")</f>
        <v/>
      </c>
      <c r="E56" s="19" t="e">
        <f>IF(VLOOKUP(Start!C56,metadata!G:H,2,FALSE)&lt;0.75,1,0)</f>
        <v>#N/A</v>
      </c>
    </row>
    <row r="57" spans="1:5">
      <c r="A57" s="19" t="str">
        <f>IFERROR(_xlfn.XLOOKUP(Start!C57, metadata!G$3:G$7, metadata!H$3:H$7),  "")</f>
        <v/>
      </c>
      <c r="B57" s="19">
        <f>IFERROR(_xlfn.XLOOKUP(Start!A57, vragen!A:A, vragen!E:E),  "")</f>
        <v>0</v>
      </c>
      <c r="C57" s="19" t="str">
        <f>IFERROR(_xlfn.XLOOKUP(B57, metadata!B:B, metadata!D:D), "")</f>
        <v/>
      </c>
      <c r="D57" s="19" t="str">
        <f>IFERROR(_xlfn.XLOOKUP(B57, metadata!B:B, metadata!C:C), "")</f>
        <v/>
      </c>
      <c r="E57" s="19" t="e">
        <f>IF(VLOOKUP(Start!C57,metadata!G:H,2,FALSE)&lt;0.75,1,0)</f>
        <v>#N/A</v>
      </c>
    </row>
    <row r="58" spans="1:5">
      <c r="A58" s="19" t="str">
        <f>IFERROR(_xlfn.XLOOKUP(Start!C58, metadata!G$3:G$7, metadata!H$3:H$7),  "")</f>
        <v/>
      </c>
      <c r="B58" s="19">
        <f>IFERROR(_xlfn.XLOOKUP(Start!A58, vragen!A:A, vragen!E:E),  "")</f>
        <v>0</v>
      </c>
      <c r="C58" s="19" t="str">
        <f>IFERROR(_xlfn.XLOOKUP(B58, metadata!B:B, metadata!D:D), "")</f>
        <v/>
      </c>
      <c r="D58" s="19" t="str">
        <f>IFERROR(_xlfn.XLOOKUP(B58, metadata!B:B, metadata!C:C), "")</f>
        <v/>
      </c>
      <c r="E58" s="19" t="e">
        <f>IF(VLOOKUP(Start!C58,metadata!G:H,2,FALSE)&lt;0.75,1,0)</f>
        <v>#N/A</v>
      </c>
    </row>
    <row r="59" spans="1:5">
      <c r="A59" s="19" t="str">
        <f>IFERROR(_xlfn.XLOOKUP(Start!C59, metadata!G$3:G$7, metadata!H$3:H$7),  "")</f>
        <v/>
      </c>
      <c r="B59" s="19">
        <f>IFERROR(_xlfn.XLOOKUP(Start!A59, vragen!A:A, vragen!E:E),  "")</f>
        <v>0</v>
      </c>
      <c r="C59" s="19" t="str">
        <f>IFERROR(_xlfn.XLOOKUP(B59, metadata!B:B, metadata!D:D), "")</f>
        <v/>
      </c>
      <c r="D59" s="19" t="str">
        <f>IFERROR(_xlfn.XLOOKUP(B59, metadata!B:B, metadata!C:C), "")</f>
        <v/>
      </c>
      <c r="E59" s="19" t="e">
        <f>IF(VLOOKUP(Start!C59,metadata!G:H,2,FALSE)&lt;0.75,1,0)</f>
        <v>#N/A</v>
      </c>
    </row>
    <row r="60" spans="1:5">
      <c r="A60" s="19" t="str">
        <f>IFERROR(_xlfn.XLOOKUP(Start!C60, metadata!G$3:G$7, metadata!H$3:H$7),  "")</f>
        <v/>
      </c>
      <c r="B60" s="19">
        <f>IFERROR(_xlfn.XLOOKUP(Start!A60, vragen!A:A, vragen!E:E),  "")</f>
        <v>0</v>
      </c>
      <c r="C60" s="19" t="str">
        <f>IFERROR(_xlfn.XLOOKUP(B60, metadata!B:B, metadata!D:D), "")</f>
        <v/>
      </c>
      <c r="D60" s="19" t="str">
        <f>IFERROR(_xlfn.XLOOKUP(B60, metadata!B:B, metadata!C:C), "")</f>
        <v/>
      </c>
      <c r="E60" s="19" t="e">
        <f>IF(VLOOKUP(Start!C60,metadata!G:H,2,FALSE)&lt;0.75,1,0)</f>
        <v>#N/A</v>
      </c>
    </row>
    <row r="61" spans="1:5">
      <c r="A61" s="19" t="str">
        <f>IFERROR(_xlfn.XLOOKUP(Start!C61, metadata!G$3:G$7, metadata!H$3:H$7),  "")</f>
        <v/>
      </c>
      <c r="B61" s="19">
        <f>IFERROR(_xlfn.XLOOKUP(Start!A61, vragen!A:A, vragen!E:E),  "")</f>
        <v>0</v>
      </c>
      <c r="C61" s="19" t="str">
        <f>IFERROR(_xlfn.XLOOKUP(B61, metadata!B:B, metadata!D:D), "")</f>
        <v/>
      </c>
      <c r="D61" s="19" t="str">
        <f>IFERROR(_xlfn.XLOOKUP(B61, metadata!B:B, metadata!C:C), "")</f>
        <v/>
      </c>
      <c r="E61" s="19" t="e">
        <f>IF(VLOOKUP(Start!C61,metadata!G:H,2,FALSE)&lt;0.75,1,0)</f>
        <v>#N/A</v>
      </c>
    </row>
    <row r="62" spans="1:5">
      <c r="A62" s="19" t="str">
        <f>IFERROR(_xlfn.XLOOKUP(Start!C62, metadata!G$3:G$7, metadata!H$3:H$7),  "")</f>
        <v/>
      </c>
      <c r="B62" s="19">
        <f>IFERROR(_xlfn.XLOOKUP(Start!A62, vragen!A:A, vragen!E:E),  "")</f>
        <v>0</v>
      </c>
      <c r="C62" s="19" t="str">
        <f>IFERROR(_xlfn.XLOOKUP(B62, metadata!B:B, metadata!D:D), "")</f>
        <v/>
      </c>
      <c r="D62" s="19" t="str">
        <f>IFERROR(_xlfn.XLOOKUP(B62, metadata!B:B, metadata!C:C), "")</f>
        <v/>
      </c>
      <c r="E62" s="19" t="e">
        <f>IF(VLOOKUP(Start!C62,metadata!G:H,2,FALSE)&lt;0.75,1,0)</f>
        <v>#N/A</v>
      </c>
    </row>
    <row r="63" spans="1:5">
      <c r="A63" s="19" t="str">
        <f>IFERROR(_xlfn.XLOOKUP(Start!C63, metadata!G$3:G$7, metadata!H$3:H$7),  "")</f>
        <v/>
      </c>
      <c r="B63" s="19">
        <f>IFERROR(_xlfn.XLOOKUP(Start!A63, vragen!A:A, vragen!E:E),  "")</f>
        <v>0</v>
      </c>
      <c r="C63" s="19" t="str">
        <f>IFERROR(_xlfn.XLOOKUP(B63, metadata!B:B, metadata!D:D), "")</f>
        <v/>
      </c>
      <c r="D63" s="19" t="str">
        <f>IFERROR(_xlfn.XLOOKUP(B63, metadata!B:B, metadata!C:C), "")</f>
        <v/>
      </c>
      <c r="E63" s="19" t="e">
        <f>IF(VLOOKUP(Start!C63,metadata!G:H,2,FALSE)&lt;0.75,1,0)</f>
        <v>#N/A</v>
      </c>
    </row>
    <row r="64" spans="1:5">
      <c r="A64" s="19" t="str">
        <f>IFERROR(_xlfn.XLOOKUP(Start!C64, metadata!G$3:G$7, metadata!H$3:H$7),  "")</f>
        <v/>
      </c>
      <c r="B64" s="19">
        <f>IFERROR(_xlfn.XLOOKUP(Start!A64, vragen!A:A, vragen!E:E),  "")</f>
        <v>0</v>
      </c>
      <c r="C64" s="19" t="str">
        <f>IFERROR(_xlfn.XLOOKUP(B64, metadata!B:B, metadata!D:D), "")</f>
        <v/>
      </c>
      <c r="D64" s="19" t="str">
        <f>IFERROR(_xlfn.XLOOKUP(B64, metadata!B:B, metadata!C:C), "")</f>
        <v/>
      </c>
      <c r="E64" s="19" t="e">
        <f>IF(VLOOKUP(Start!C64,metadata!G:H,2,FALSE)&lt;0.75,1,0)</f>
        <v>#N/A</v>
      </c>
    </row>
    <row r="65" spans="1:5">
      <c r="A65" s="19" t="str">
        <f>IFERROR(_xlfn.XLOOKUP(Start!C65, metadata!G$3:G$7, metadata!H$3:H$7),  "")</f>
        <v/>
      </c>
      <c r="B65" s="19">
        <f>IFERROR(_xlfn.XLOOKUP(Start!A65, vragen!A:A, vragen!E:E),  "")</f>
        <v>0</v>
      </c>
      <c r="C65" s="19" t="str">
        <f>IFERROR(_xlfn.XLOOKUP(B65, metadata!B:B, metadata!D:D), "")</f>
        <v/>
      </c>
      <c r="D65" s="19" t="str">
        <f>IFERROR(_xlfn.XLOOKUP(B65, metadata!B:B, metadata!C:C), "")</f>
        <v/>
      </c>
      <c r="E65" s="19" t="e">
        <f>IF(VLOOKUP(Start!C65,metadata!G:H,2,FALSE)&lt;0.75,1,0)</f>
        <v>#N/A</v>
      </c>
    </row>
    <row r="66" spans="1:5">
      <c r="A66" s="19" t="str">
        <f>IFERROR(_xlfn.XLOOKUP(Start!C66, metadata!G$3:G$7, metadata!H$3:H$7),  "")</f>
        <v/>
      </c>
      <c r="B66" s="19">
        <f>IFERROR(_xlfn.XLOOKUP(Start!A66, vragen!A:A, vragen!E:E),  "")</f>
        <v>0</v>
      </c>
      <c r="C66" s="19" t="str">
        <f>IFERROR(_xlfn.XLOOKUP(B66, metadata!B:B, metadata!D:D), "")</f>
        <v/>
      </c>
      <c r="D66" s="19" t="str">
        <f>IFERROR(_xlfn.XLOOKUP(B66, metadata!B:B, metadata!C:C), "")</f>
        <v/>
      </c>
      <c r="E66" s="19" t="e">
        <f>IF(VLOOKUP(Start!C66,metadata!G:H,2,FALSE)&lt;0.75,1,0)</f>
        <v>#N/A</v>
      </c>
    </row>
    <row r="67" spans="1:5">
      <c r="A67" s="19" t="str">
        <f>IFERROR(_xlfn.XLOOKUP(Start!C67, metadata!G$3:G$7, metadata!H$3:H$7),  "")</f>
        <v/>
      </c>
      <c r="B67" s="19">
        <f>IFERROR(_xlfn.XLOOKUP(Start!A67, vragen!A:A, vragen!E:E),  "")</f>
        <v>0</v>
      </c>
      <c r="C67" s="19" t="str">
        <f>IFERROR(_xlfn.XLOOKUP(B67, metadata!B:B, metadata!D:D), "")</f>
        <v/>
      </c>
      <c r="D67" s="19" t="str">
        <f>IFERROR(_xlfn.XLOOKUP(B67, metadata!B:B, metadata!C:C), "")</f>
        <v/>
      </c>
      <c r="E67" s="19" t="e">
        <f>IF(VLOOKUP(Start!C67,metadata!G:H,2,FALSE)&lt;0.75,1,0)</f>
        <v>#N/A</v>
      </c>
    </row>
    <row r="68" spans="1:5">
      <c r="A68" s="19" t="str">
        <f>IFERROR(_xlfn.XLOOKUP(Start!C68, metadata!G$3:G$7, metadata!H$3:H$7),  "")</f>
        <v/>
      </c>
      <c r="B68" s="19">
        <f>IFERROR(_xlfn.XLOOKUP(Start!A68, vragen!A:A, vragen!E:E),  "")</f>
        <v>0</v>
      </c>
      <c r="C68" s="19" t="str">
        <f>IFERROR(_xlfn.XLOOKUP(B68, metadata!B:B, metadata!D:D), "")</f>
        <v/>
      </c>
      <c r="D68" s="19" t="str">
        <f>IFERROR(_xlfn.XLOOKUP(B68, metadata!B:B, metadata!C:C), "")</f>
        <v/>
      </c>
      <c r="E68" s="19" t="e">
        <f>IF(VLOOKUP(Start!C68,metadata!G:H,2,FALSE)&lt;0.75,1,0)</f>
        <v>#N/A</v>
      </c>
    </row>
    <row r="69" spans="1:5">
      <c r="A69" s="19" t="str">
        <f>IFERROR(_xlfn.XLOOKUP(Start!C69, metadata!G$3:G$7, metadata!H$3:H$7),  "")</f>
        <v/>
      </c>
      <c r="B69" s="19">
        <f>IFERROR(_xlfn.XLOOKUP(Start!A69, vragen!A:A, vragen!E:E),  "")</f>
        <v>0</v>
      </c>
      <c r="C69" s="19" t="str">
        <f>IFERROR(_xlfn.XLOOKUP(B69, metadata!B:B, metadata!D:D), "")</f>
        <v/>
      </c>
      <c r="D69" s="19" t="str">
        <f>IFERROR(_xlfn.XLOOKUP(B69, metadata!B:B, metadata!C:C), "")</f>
        <v/>
      </c>
      <c r="E69" s="19" t="e">
        <f>IF(VLOOKUP(Start!C69,metadata!G:H,2,FALSE)&lt;0.75,1,0)</f>
        <v>#N/A</v>
      </c>
    </row>
    <row r="70" spans="1:5">
      <c r="A70" s="19" t="str">
        <f>IFERROR(_xlfn.XLOOKUP(Start!A70, metadata!G$3:G$5, metadata!H$3:H$5),  "")</f>
        <v/>
      </c>
      <c r="B70" s="19"/>
      <c r="C70" s="19"/>
      <c r="D70" s="19"/>
      <c r="E70" s="19"/>
    </row>
    <row r="71" spans="1:5">
      <c r="A71" s="19" t="str">
        <f>IFERROR(_xlfn.XLOOKUP(Start!C71, metadata!G$3:G$5, metadata!H$3:H$5),  "")</f>
        <v/>
      </c>
      <c r="B71" s="19"/>
      <c r="C71" s="19"/>
      <c r="D71" s="19"/>
      <c r="E71" s="19"/>
    </row>
    <row r="72" spans="1:5">
      <c r="A72" s="19" t="str">
        <f>IFERROR(_xlfn.XLOOKUP(Start!C72, metadata!G$3:G$5, metadata!H$3:H$5),  "")</f>
        <v/>
      </c>
      <c r="B72" s="19"/>
      <c r="C72" s="19"/>
      <c r="D72" s="19"/>
      <c r="E72" s="19"/>
    </row>
    <row r="73" spans="1:5">
      <c r="A73" s="19" t="str">
        <f>IFERROR(_xlfn.XLOOKUP(Start!C73, metadata!G$3:G$5, metadata!H$3:H$5),  "")</f>
        <v/>
      </c>
      <c r="B73" s="19"/>
      <c r="C73" s="19"/>
      <c r="D73" s="19"/>
      <c r="E73" s="19"/>
    </row>
    <row r="74" spans="1:5">
      <c r="A74" s="19"/>
      <c r="B74" s="19"/>
      <c r="C74" s="19"/>
      <c r="D74" s="19"/>
      <c r="E74" s="19"/>
    </row>
    <row r="75" spans="1:5">
      <c r="A75" s="19"/>
      <c r="B75" s="19"/>
      <c r="C75" s="19"/>
      <c r="D75" s="19"/>
      <c r="E75" s="19"/>
    </row>
    <row r="76" spans="1:5">
      <c r="A76" s="19"/>
      <c r="B76" s="19"/>
      <c r="C76" s="19"/>
      <c r="D76" s="19"/>
      <c r="E76" s="19"/>
    </row>
    <row r="77" spans="1:5">
      <c r="A77" s="19"/>
      <c r="B77" s="19"/>
      <c r="C77" s="19"/>
      <c r="D77" s="19"/>
      <c r="E77" s="19"/>
    </row>
    <row r="78" spans="1:5">
      <c r="A78" s="19"/>
      <c r="B78" s="19"/>
      <c r="C78" s="19"/>
      <c r="D78" s="19"/>
      <c r="E78" s="19"/>
    </row>
    <row r="79" spans="1:5">
      <c r="A79" s="19"/>
      <c r="B79" s="19"/>
      <c r="C79" s="19"/>
      <c r="D79" s="19"/>
      <c r="E79" s="19"/>
    </row>
    <row r="80" spans="1:5">
      <c r="A80" s="19"/>
      <c r="B80" s="19"/>
      <c r="C80" s="19"/>
      <c r="D80" s="19"/>
      <c r="E80" s="19"/>
    </row>
    <row r="81" spans="1:5">
      <c r="A81" s="19"/>
      <c r="B81" s="19"/>
      <c r="C81" s="19"/>
      <c r="D81" s="19"/>
      <c r="E81" s="19"/>
    </row>
    <row r="82" spans="1:5">
      <c r="A82" s="19"/>
      <c r="B82" s="19"/>
      <c r="C82" s="19"/>
      <c r="D82" s="19"/>
      <c r="E82" s="19"/>
    </row>
    <row r="83" spans="1:5">
      <c r="A83" s="19"/>
      <c r="B83" s="19"/>
      <c r="C83" s="19"/>
      <c r="D83" s="19"/>
      <c r="E83" s="19"/>
    </row>
    <row r="84" spans="1:5">
      <c r="A84" s="19"/>
      <c r="B84" s="19"/>
      <c r="C84" s="19"/>
      <c r="D84" s="19"/>
      <c r="E84" s="19"/>
    </row>
    <row r="85" spans="1:5">
      <c r="A85" s="19"/>
      <c r="B85" s="19"/>
      <c r="C85" s="19"/>
      <c r="D85" s="19"/>
      <c r="E85" s="19"/>
    </row>
    <row r="86" spans="1:5">
      <c r="A86" s="19"/>
      <c r="B86" s="19"/>
      <c r="C86" s="19"/>
      <c r="D86" s="19"/>
      <c r="E86" s="19"/>
    </row>
    <row r="87" spans="1:5">
      <c r="A87" s="19"/>
      <c r="B87" s="19"/>
      <c r="C87" s="19"/>
      <c r="D87" s="19"/>
      <c r="E87" s="19"/>
    </row>
    <row r="88" spans="1:5">
      <c r="A88" s="19"/>
      <c r="B88" s="19"/>
      <c r="C88" s="19"/>
      <c r="D88" s="19"/>
      <c r="E88" s="19"/>
    </row>
    <row r="89" spans="1:5">
      <c r="A89" s="19"/>
      <c r="B89" s="19"/>
      <c r="C89" s="19"/>
      <c r="D89" s="19"/>
      <c r="E89" s="19"/>
    </row>
    <row r="90" spans="1:5">
      <c r="A90" s="19"/>
      <c r="B90" s="19"/>
      <c r="C90" s="19"/>
      <c r="D90" s="19"/>
      <c r="E90" s="19"/>
    </row>
    <row r="91" spans="1:5">
      <c r="A91" s="19"/>
      <c r="B91" s="19"/>
      <c r="C91" s="19"/>
      <c r="D91" s="19"/>
      <c r="E91" s="19"/>
    </row>
    <row r="92" spans="1:5">
      <c r="A92" s="19"/>
      <c r="B92" s="19"/>
      <c r="C92" s="19"/>
      <c r="D92" s="19"/>
      <c r="E92" s="19"/>
    </row>
    <row r="93" spans="1:5">
      <c r="A93" s="19"/>
      <c r="B93" s="19"/>
      <c r="C93" s="19"/>
      <c r="D93" s="19"/>
      <c r="E93" s="19"/>
    </row>
    <row r="94" spans="1:5">
      <c r="A94" s="19"/>
      <c r="B94" s="19"/>
      <c r="C94" s="19"/>
      <c r="D94" s="19"/>
      <c r="E94" s="19"/>
    </row>
    <row r="95" spans="1:5">
      <c r="A95" s="19"/>
      <c r="B95" s="19"/>
      <c r="C95" s="19"/>
      <c r="D95" s="19"/>
      <c r="E95" s="19"/>
    </row>
    <row r="96" spans="1:5">
      <c r="A96" s="19"/>
      <c r="B96" s="19"/>
      <c r="C96" s="19"/>
      <c r="D96" s="19"/>
      <c r="E96" s="19"/>
    </row>
    <row r="97" spans="1:5">
      <c r="A97" s="19"/>
      <c r="B97" s="19"/>
      <c r="C97" s="19"/>
      <c r="D97" s="19"/>
      <c r="E97" s="19"/>
    </row>
    <row r="98" spans="1:5">
      <c r="A98" s="19"/>
      <c r="B98" s="19"/>
      <c r="C98" s="19"/>
      <c r="D98" s="19"/>
      <c r="E98" s="19"/>
    </row>
    <row r="99" spans="1:5">
      <c r="A99" s="19"/>
      <c r="B99" s="19"/>
      <c r="C99" s="19"/>
      <c r="D99" s="19"/>
      <c r="E99" s="19"/>
    </row>
    <row r="100" spans="1:5">
      <c r="A100" s="19"/>
      <c r="B100" s="19"/>
      <c r="C100" s="19"/>
      <c r="D100" s="19"/>
      <c r="E100" s="19"/>
    </row>
  </sheetData>
  <mergeCells count="1">
    <mergeCell ref="G2:I23"/>
  </mergeCells>
  <conditionalFormatting sqref="A3:A69">
    <cfRule type="colorScale" priority="1">
      <colorScale>
        <cfvo type="min"/>
        <cfvo type="percentile" val="50"/>
        <cfvo type="max"/>
        <color rgb="FFF8696B"/>
        <color rgb="FFFCFCFF"/>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B819DABC6D584598D60075D0F1D00D" ma:contentTypeVersion="2" ma:contentTypeDescription="Een nieuw document maken." ma:contentTypeScope="" ma:versionID="e108c0d9e67b30961901abcfef5b44ce">
  <xsd:schema xmlns:xsd="http://www.w3.org/2001/XMLSchema" xmlns:xs="http://www.w3.org/2001/XMLSchema" xmlns:p="http://schemas.microsoft.com/office/2006/metadata/properties" xmlns:ns2="5793b455-a406-4234-95c4-a17f798f4859" targetNamespace="http://schemas.microsoft.com/office/2006/metadata/properties" ma:root="true" ma:fieldsID="a1fe0b55a1fc211d45cc67e20c83257b" ns2:_="">
    <xsd:import namespace="5793b455-a406-4234-95c4-a17f798f4859"/>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93b455-a406-4234-95c4-a17f798f4859"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74F5FBF-F020-436B-ABBA-9E4F15EFD23D}">
  <ds:schemaRefs>
    <ds:schemaRef ds:uri="http://schemas.microsoft.com/sharepoint/v3/contenttype/forms"/>
  </ds:schemaRefs>
</ds:datastoreItem>
</file>

<file path=customXml/itemProps2.xml><?xml version="1.0" encoding="utf-8"?>
<ds:datastoreItem xmlns:ds="http://schemas.openxmlformats.org/officeDocument/2006/customXml" ds:itemID="{F3F34206-0117-45B5-863C-C158314EDC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93b455-a406-4234-95c4-a17f798f48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2175C5-0008-4524-94F6-0A64DE51DDFE}">
  <ds:schemaRefs>
    <ds:schemaRef ds:uri="http://purl.org/dc/dcmitype/"/>
    <ds:schemaRef ds:uri="http://purl.org/dc/terms/"/>
    <ds:schemaRef ds:uri="http://schemas.microsoft.com/office/2006/metadata/properties"/>
    <ds:schemaRef ds:uri="http://schemas.microsoft.com/office/infopath/2007/PartnerControls"/>
    <ds:schemaRef ds:uri="http://schemas.openxmlformats.org/package/2006/metadata/core-properties"/>
    <ds:schemaRef ds:uri="5793b455-a406-4234-95c4-a17f798f4859"/>
    <ds:schemaRef ds:uri="http://schemas.microsoft.com/office/2006/documentManagement/typ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7</vt:i4>
      </vt:variant>
    </vt:vector>
  </HeadingPairs>
  <TitlesOfParts>
    <vt:vector size="7" baseType="lpstr">
      <vt:lpstr>Introductie en niveaubepaling</vt:lpstr>
      <vt:lpstr>Start</vt:lpstr>
      <vt:lpstr>Uitslag</vt:lpstr>
      <vt:lpstr>metadata</vt:lpstr>
      <vt:lpstr>vragen</vt:lpstr>
      <vt:lpstr>aanbod</vt:lpstr>
      <vt:lpstr>metadata2</vt:lpstr>
    </vt:vector>
  </TitlesOfParts>
  <Manager/>
  <Company>Rijksoverheid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Deijck, Nout van</dc:creator>
  <cp:keywords/>
  <dc:description/>
  <cp:lastModifiedBy>Romkes, Martha</cp:lastModifiedBy>
  <cp:revision/>
  <dcterms:created xsi:type="dcterms:W3CDTF">2025-06-25T08:11:55Z</dcterms:created>
  <dcterms:modified xsi:type="dcterms:W3CDTF">2025-08-15T11:33:17Z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0x01010043B819DABC6D584598D60075D0F1D00D</vt:lpwstr>
  </property>
</Properties>
</file>